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4" documentId="13_ncr:1_{EA6D0C72-4CDB-3241-B9EB-0A5C48DAA505}" xr6:coauthVersionLast="47" xr6:coauthVersionMax="47" xr10:uidLastSave="{5CA1181C-0430-4CD5-BE50-D4FECE07E94B}"/>
  <bookViews>
    <workbookView xWindow="-200" yWindow="620" windowWidth="38400" windowHeight="21100" firstSheet="1" xr2:uid="{00000000-000D-0000-FFFF-FFFF00000000}"/>
  </bookViews>
  <sheets>
    <sheet name="Piloto" sheetId="5" r:id="rId1"/>
    <sheet name="Tabelas" sheetId="11" r:id="rId2"/>
    <sheet name="Carta Proposta" sheetId="8" state="hidden" r:id="rId3"/>
    <sheet name="Tabela" sheetId="2" state="hidden" r:id="rId4"/>
    <sheet name="Proposta1" sheetId="3" state="hidden" r:id="rId5"/>
    <sheet name="Proposta2" sheetId="4" state="hidden" r:id="rId6"/>
    <sheet name="Controle Receita PV" sheetId="10" state="hidden" r:id="rId7"/>
  </sheets>
  <definedNames>
    <definedName name="_xlnm._FilterDatabase" localSheetId="0" hidden="1">Piloto!$B$95:$P$442</definedName>
    <definedName name="_xlnm._FilterDatabase" localSheetId="1" hidden="1">Tabelas!$A$14:$AB$364</definedName>
    <definedName name="_xlnm.Print_Area" localSheetId="1">Tabelas!$A$1:$U$181</definedName>
    <definedName name="Duplex">Piloto!#REF!</definedName>
    <definedName name="_xlnm.Print_Titles" localSheetId="1">Tabelas!$1:$18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33" i="5" l="1"/>
  <c r="B85" i="5" l="1"/>
  <c r="B86" i="5"/>
  <c r="D533" i="5"/>
  <c r="B87" i="5" l="1"/>
  <c r="B88" i="5" l="1"/>
  <c r="A360" i="11" l="1"/>
  <c r="C360" i="11"/>
  <c r="A361" i="11"/>
  <c r="C361" i="11"/>
  <c r="A362" i="11"/>
  <c r="C362" i="11"/>
  <c r="A363" i="11"/>
  <c r="AA363" i="11" s="1"/>
  <c r="C363" i="11"/>
  <c r="A364" i="11"/>
  <c r="C364" i="11"/>
  <c r="A22" i="11"/>
  <c r="C22" i="11"/>
  <c r="A23" i="11"/>
  <c r="C23" i="11"/>
  <c r="A24" i="11"/>
  <c r="AA24" i="11" s="1"/>
  <c r="C24" i="11"/>
  <c r="A25" i="11"/>
  <c r="AA25" i="11" s="1"/>
  <c r="C25" i="11"/>
  <c r="A26" i="11"/>
  <c r="C26" i="11"/>
  <c r="A27" i="11"/>
  <c r="C27" i="11"/>
  <c r="A28" i="11"/>
  <c r="AA28" i="11" s="1"/>
  <c r="C28" i="11"/>
  <c r="A29" i="11"/>
  <c r="C29" i="11"/>
  <c r="A30" i="11"/>
  <c r="C30" i="11"/>
  <c r="A31" i="11"/>
  <c r="AA31" i="11" s="1"/>
  <c r="C31" i="11"/>
  <c r="A32" i="11"/>
  <c r="AA32" i="11" s="1"/>
  <c r="C32" i="11"/>
  <c r="A33" i="11"/>
  <c r="AA33" i="11" s="1"/>
  <c r="C33" i="11"/>
  <c r="A34" i="11"/>
  <c r="C34" i="11"/>
  <c r="A35" i="11"/>
  <c r="AA35" i="11" s="1"/>
  <c r="C35" i="11"/>
  <c r="A36" i="11"/>
  <c r="C36" i="11"/>
  <c r="A37" i="11"/>
  <c r="C37" i="11"/>
  <c r="A38" i="11"/>
  <c r="C38" i="11"/>
  <c r="A39" i="11"/>
  <c r="C39" i="11"/>
  <c r="A40" i="11"/>
  <c r="C40" i="11"/>
  <c r="A41" i="11"/>
  <c r="C41" i="11"/>
  <c r="A42" i="11"/>
  <c r="AA42" i="11" s="1"/>
  <c r="C42" i="11"/>
  <c r="A43" i="11"/>
  <c r="AA43" i="11" s="1"/>
  <c r="C43" i="11"/>
  <c r="A44" i="11"/>
  <c r="C44" i="11"/>
  <c r="A45" i="11"/>
  <c r="C45" i="11"/>
  <c r="A46" i="11"/>
  <c r="AA46" i="11" s="1"/>
  <c r="C46" i="11"/>
  <c r="A47" i="11"/>
  <c r="AA47" i="11" s="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AA54" i="11" s="1"/>
  <c r="C54" i="11"/>
  <c r="A55" i="11"/>
  <c r="AA55" i="11" s="1"/>
  <c r="C55" i="11"/>
  <c r="A56" i="11"/>
  <c r="AA56" i="11" s="1"/>
  <c r="C56" i="11"/>
  <c r="A57" i="11"/>
  <c r="AA57" i="11" s="1"/>
  <c r="C57" i="11"/>
  <c r="A58" i="11"/>
  <c r="C58" i="11"/>
  <c r="A59" i="11"/>
  <c r="C59" i="11"/>
  <c r="A60" i="11"/>
  <c r="C60" i="11"/>
  <c r="A61" i="11"/>
  <c r="C61" i="11"/>
  <c r="A62" i="11"/>
  <c r="C62" i="11"/>
  <c r="A63" i="11"/>
  <c r="AA63" i="11" s="1"/>
  <c r="C63" i="11"/>
  <c r="A64" i="11"/>
  <c r="C64" i="11"/>
  <c r="A65" i="11"/>
  <c r="C65" i="11"/>
  <c r="A66" i="11"/>
  <c r="C66" i="11"/>
  <c r="A67" i="11"/>
  <c r="C67" i="11"/>
  <c r="A68" i="11"/>
  <c r="C68" i="11"/>
  <c r="A69" i="11"/>
  <c r="AA69" i="11" s="1"/>
  <c r="C69" i="11"/>
  <c r="A70" i="11"/>
  <c r="AA70" i="11" s="1"/>
  <c r="C70" i="11"/>
  <c r="A71" i="11"/>
  <c r="AA71" i="11" s="1"/>
  <c r="C71" i="11"/>
  <c r="A72" i="11"/>
  <c r="AA72" i="11" s="1"/>
  <c r="C72" i="11"/>
  <c r="A73" i="11"/>
  <c r="AA73" i="11" s="1"/>
  <c r="C73" i="11"/>
  <c r="A74" i="11"/>
  <c r="C74" i="11"/>
  <c r="A75" i="11"/>
  <c r="AA75" i="11" s="1"/>
  <c r="C75" i="11"/>
  <c r="A76" i="11"/>
  <c r="C76" i="11"/>
  <c r="A77" i="11"/>
  <c r="C77" i="11"/>
  <c r="A78" i="11"/>
  <c r="AA78" i="11" s="1"/>
  <c r="C78" i="11"/>
  <c r="A79" i="11"/>
  <c r="C79" i="11"/>
  <c r="A80" i="11"/>
  <c r="C80" i="11"/>
  <c r="A81" i="11"/>
  <c r="C81" i="11"/>
  <c r="A82" i="11"/>
  <c r="C82" i="11"/>
  <c r="A83" i="11"/>
  <c r="C83" i="11"/>
  <c r="A84" i="11"/>
  <c r="C84" i="11"/>
  <c r="A85" i="11"/>
  <c r="C85" i="11"/>
  <c r="A86" i="11"/>
  <c r="C86" i="11"/>
  <c r="A87" i="11"/>
  <c r="AA87" i="11" s="1"/>
  <c r="C87" i="11"/>
  <c r="A88" i="11"/>
  <c r="C88" i="11"/>
  <c r="A89" i="11"/>
  <c r="C89" i="11"/>
  <c r="A90" i="11"/>
  <c r="C90" i="11"/>
  <c r="A91" i="11"/>
  <c r="C91" i="11"/>
  <c r="A92" i="11"/>
  <c r="C92" i="11"/>
  <c r="A93" i="11"/>
  <c r="AA93" i="11" s="1"/>
  <c r="C93" i="11"/>
  <c r="A94" i="11"/>
  <c r="AA94" i="11" s="1"/>
  <c r="C94" i="11"/>
  <c r="A95" i="11"/>
  <c r="C95" i="11"/>
  <c r="A96" i="11"/>
  <c r="C96" i="11"/>
  <c r="A97" i="11"/>
  <c r="C97" i="11"/>
  <c r="A98" i="11"/>
  <c r="C98" i="11"/>
  <c r="A99" i="11"/>
  <c r="AA99" i="11" s="1"/>
  <c r="C99" i="11"/>
  <c r="A100" i="11"/>
  <c r="C100" i="11"/>
  <c r="A101" i="11"/>
  <c r="C101" i="11"/>
  <c r="A102" i="11"/>
  <c r="C102" i="11"/>
  <c r="A103" i="11"/>
  <c r="C103" i="11"/>
  <c r="A104" i="11"/>
  <c r="C104" i="11"/>
  <c r="A105" i="11"/>
  <c r="C105" i="11"/>
  <c r="A106" i="11"/>
  <c r="C106" i="11"/>
  <c r="A107" i="11"/>
  <c r="AA107" i="11" s="1"/>
  <c r="C107" i="11"/>
  <c r="A108" i="11"/>
  <c r="C108" i="11"/>
  <c r="A109" i="11"/>
  <c r="C109" i="11"/>
  <c r="A110" i="11"/>
  <c r="C110" i="11"/>
  <c r="A111" i="11"/>
  <c r="C111" i="11"/>
  <c r="A112" i="11"/>
  <c r="C112" i="11"/>
  <c r="A113" i="11"/>
  <c r="C113" i="11"/>
  <c r="A114" i="11"/>
  <c r="C114" i="11"/>
  <c r="A115" i="11"/>
  <c r="AA115" i="11" s="1"/>
  <c r="C115" i="11"/>
  <c r="A116" i="11"/>
  <c r="C116" i="11"/>
  <c r="A117" i="11"/>
  <c r="C117" i="11"/>
  <c r="A118" i="11"/>
  <c r="AA118" i="11" s="1"/>
  <c r="C118" i="11"/>
  <c r="A119" i="11"/>
  <c r="C119" i="11"/>
  <c r="A120" i="11"/>
  <c r="C120" i="11"/>
  <c r="A121" i="11"/>
  <c r="AA121" i="11" s="1"/>
  <c r="C121" i="11"/>
  <c r="A122" i="11"/>
  <c r="C122" i="11"/>
  <c r="A123" i="11"/>
  <c r="C123" i="11"/>
  <c r="A124" i="11"/>
  <c r="C124" i="11"/>
  <c r="A125" i="11"/>
  <c r="C125" i="11"/>
  <c r="A126" i="11"/>
  <c r="C126" i="11"/>
  <c r="A127" i="11"/>
  <c r="AA127" i="11" s="1"/>
  <c r="C127" i="11"/>
  <c r="A128" i="11"/>
  <c r="AA128" i="11" s="1"/>
  <c r="C128" i="11"/>
  <c r="A129" i="11"/>
  <c r="C129" i="11"/>
  <c r="A130" i="11"/>
  <c r="C130" i="11"/>
  <c r="A131" i="11"/>
  <c r="C131" i="11"/>
  <c r="A132" i="11"/>
  <c r="C132" i="11"/>
  <c r="A133" i="11"/>
  <c r="AA133" i="11" s="1"/>
  <c r="C133" i="11"/>
  <c r="A134" i="11"/>
  <c r="C134" i="11"/>
  <c r="A135" i="11"/>
  <c r="AA135" i="11" s="1"/>
  <c r="C135" i="11"/>
  <c r="A136" i="11"/>
  <c r="C136" i="11"/>
  <c r="A137" i="11"/>
  <c r="AA137" i="11" s="1"/>
  <c r="C137" i="11"/>
  <c r="A138" i="11"/>
  <c r="AA138" i="11" s="1"/>
  <c r="C138" i="11"/>
  <c r="A139" i="11"/>
  <c r="C139" i="11"/>
  <c r="A140" i="11"/>
  <c r="C140" i="11"/>
  <c r="A141" i="11"/>
  <c r="AA141" i="11" s="1"/>
  <c r="C141" i="11"/>
  <c r="A142" i="11"/>
  <c r="C142" i="11"/>
  <c r="A143" i="11"/>
  <c r="AA143" i="11" s="1"/>
  <c r="C143" i="11"/>
  <c r="A144" i="11"/>
  <c r="C144" i="11"/>
  <c r="A145" i="11"/>
  <c r="C145" i="11"/>
  <c r="A146" i="11"/>
  <c r="AA146" i="11" s="1"/>
  <c r="C146" i="11"/>
  <c r="A147" i="11"/>
  <c r="AA147" i="11" s="1"/>
  <c r="C147" i="11"/>
  <c r="A148" i="11"/>
  <c r="C148" i="11"/>
  <c r="A149" i="11"/>
  <c r="C149" i="11"/>
  <c r="A150" i="11"/>
  <c r="C150" i="11"/>
  <c r="A151" i="11"/>
  <c r="C151" i="11"/>
  <c r="A152" i="11"/>
  <c r="C152" i="11"/>
  <c r="A153" i="11"/>
  <c r="C153" i="11"/>
  <c r="A154" i="11"/>
  <c r="C154" i="11"/>
  <c r="A155" i="11"/>
  <c r="C155" i="11"/>
  <c r="A156" i="11"/>
  <c r="C156" i="11"/>
  <c r="A157" i="11"/>
  <c r="C157" i="11"/>
  <c r="A158" i="11"/>
  <c r="C158" i="11"/>
  <c r="A159" i="11"/>
  <c r="AA159" i="11" s="1"/>
  <c r="C159" i="11"/>
  <c r="A160" i="11"/>
  <c r="C160" i="11"/>
  <c r="A161" i="11"/>
  <c r="C161" i="11"/>
  <c r="A162" i="11"/>
  <c r="C162" i="11"/>
  <c r="A163" i="11"/>
  <c r="C163" i="11"/>
  <c r="A164" i="11"/>
  <c r="C164" i="11"/>
  <c r="A165" i="11"/>
  <c r="AA165" i="11" s="1"/>
  <c r="C165" i="11"/>
  <c r="A166" i="11"/>
  <c r="C166" i="11"/>
  <c r="A167" i="11"/>
  <c r="C167" i="11"/>
  <c r="A168" i="11"/>
  <c r="C168" i="11"/>
  <c r="A169" i="11"/>
  <c r="C169" i="11"/>
  <c r="A170" i="11"/>
  <c r="AA170" i="11" s="1"/>
  <c r="C170" i="11"/>
  <c r="A171" i="11"/>
  <c r="C171" i="11"/>
  <c r="A172" i="11"/>
  <c r="C172" i="11"/>
  <c r="A173" i="11"/>
  <c r="C173" i="11"/>
  <c r="A174" i="11"/>
  <c r="C174" i="11"/>
  <c r="A175" i="11"/>
  <c r="AA175" i="11" s="1"/>
  <c r="C175" i="11"/>
  <c r="A176" i="11"/>
  <c r="AA176" i="11" s="1"/>
  <c r="C176" i="11"/>
  <c r="A177" i="11"/>
  <c r="AA177" i="11" s="1"/>
  <c r="C177" i="11"/>
  <c r="A178" i="11"/>
  <c r="C178" i="11"/>
  <c r="A179" i="11"/>
  <c r="AA179" i="11" s="1"/>
  <c r="C179" i="11"/>
  <c r="A180" i="11"/>
  <c r="C180" i="11"/>
  <c r="A181" i="11"/>
  <c r="C181" i="11"/>
  <c r="A182" i="11"/>
  <c r="C182" i="11"/>
  <c r="A183" i="11"/>
  <c r="AA183" i="11" s="1"/>
  <c r="C183" i="11"/>
  <c r="A184" i="11"/>
  <c r="C184" i="11"/>
  <c r="A185" i="11"/>
  <c r="AA185" i="11" s="1"/>
  <c r="C185" i="11"/>
  <c r="A186" i="11"/>
  <c r="C186" i="11"/>
  <c r="A187" i="11"/>
  <c r="C187" i="11"/>
  <c r="A188" i="11"/>
  <c r="C188" i="11"/>
  <c r="A189" i="11"/>
  <c r="AA189" i="11" s="1"/>
  <c r="C189" i="11"/>
  <c r="A190" i="11"/>
  <c r="C190" i="11"/>
  <c r="A191" i="11"/>
  <c r="C191" i="11"/>
  <c r="A192" i="11"/>
  <c r="C192" i="11"/>
  <c r="A193" i="11"/>
  <c r="AA193" i="11" s="1"/>
  <c r="C193" i="11"/>
  <c r="A194" i="11"/>
  <c r="C194" i="11"/>
  <c r="A195" i="11"/>
  <c r="C195" i="11"/>
  <c r="A196" i="11"/>
  <c r="C196" i="11"/>
  <c r="A197" i="11"/>
  <c r="C197" i="11"/>
  <c r="A198" i="11"/>
  <c r="C198" i="11"/>
  <c r="A199" i="11"/>
  <c r="C199" i="11"/>
  <c r="A200" i="11"/>
  <c r="C200" i="11"/>
  <c r="A201" i="11"/>
  <c r="C201" i="11"/>
  <c r="A202" i="11"/>
  <c r="C202" i="11"/>
  <c r="A203" i="11"/>
  <c r="C203" i="11"/>
  <c r="A204" i="11"/>
  <c r="C204" i="11"/>
  <c r="A205" i="11"/>
  <c r="C205" i="11"/>
  <c r="A206" i="11"/>
  <c r="C206" i="11"/>
  <c r="A207" i="11"/>
  <c r="C207" i="11"/>
  <c r="A208" i="11"/>
  <c r="C208" i="11"/>
  <c r="A209" i="11"/>
  <c r="C209" i="11"/>
  <c r="A210" i="11"/>
  <c r="C210" i="11"/>
  <c r="A211" i="11"/>
  <c r="C211" i="11"/>
  <c r="A212" i="11"/>
  <c r="C212" i="11"/>
  <c r="A213" i="11"/>
  <c r="C213" i="11"/>
  <c r="A214" i="11"/>
  <c r="C214" i="11"/>
  <c r="A215" i="11"/>
  <c r="C215" i="11"/>
  <c r="A216" i="11"/>
  <c r="C216" i="11"/>
  <c r="A217" i="11"/>
  <c r="C217" i="11"/>
  <c r="A218" i="11"/>
  <c r="C218" i="11"/>
  <c r="A219" i="11"/>
  <c r="C219" i="11"/>
  <c r="A220" i="11"/>
  <c r="C220" i="11"/>
  <c r="A221" i="11"/>
  <c r="C221" i="11"/>
  <c r="A222" i="11"/>
  <c r="C222" i="11"/>
  <c r="A223" i="11"/>
  <c r="C223" i="11"/>
  <c r="A224" i="11"/>
  <c r="C224" i="11"/>
  <c r="A225" i="11"/>
  <c r="C225" i="11"/>
  <c r="A226" i="11"/>
  <c r="C226" i="11"/>
  <c r="A227" i="11"/>
  <c r="C227" i="11"/>
  <c r="A228" i="11"/>
  <c r="C228" i="11"/>
  <c r="A229" i="11"/>
  <c r="C229" i="11"/>
  <c r="A230" i="11"/>
  <c r="C230" i="11"/>
  <c r="A231" i="11"/>
  <c r="C231" i="11"/>
  <c r="A232" i="11"/>
  <c r="C232" i="11"/>
  <c r="A233" i="11"/>
  <c r="C233" i="11"/>
  <c r="A234" i="11"/>
  <c r="C234" i="11"/>
  <c r="A235" i="11"/>
  <c r="C235" i="11"/>
  <c r="A236" i="11"/>
  <c r="C236" i="11"/>
  <c r="A237" i="11"/>
  <c r="C237" i="11"/>
  <c r="A238" i="11"/>
  <c r="C238" i="11"/>
  <c r="A239" i="11"/>
  <c r="C239" i="11"/>
  <c r="A240" i="11"/>
  <c r="C240" i="11"/>
  <c r="A241" i="11"/>
  <c r="C241" i="11"/>
  <c r="A242" i="11"/>
  <c r="C242" i="11"/>
  <c r="A243" i="11"/>
  <c r="C243" i="11"/>
  <c r="A244" i="11"/>
  <c r="C244" i="11"/>
  <c r="A245" i="11"/>
  <c r="C245" i="11"/>
  <c r="A246" i="11"/>
  <c r="C246" i="11"/>
  <c r="A247" i="11"/>
  <c r="C247" i="11"/>
  <c r="A248" i="11"/>
  <c r="C248" i="11"/>
  <c r="A249" i="11"/>
  <c r="C249" i="11"/>
  <c r="A250" i="11"/>
  <c r="C250" i="11"/>
  <c r="A251" i="11"/>
  <c r="C251" i="11"/>
  <c r="A252" i="11"/>
  <c r="C252" i="11"/>
  <c r="A253" i="11"/>
  <c r="C253" i="11"/>
  <c r="A254" i="11"/>
  <c r="C254" i="11"/>
  <c r="A255" i="11"/>
  <c r="C255" i="11"/>
  <c r="A256" i="11"/>
  <c r="C256" i="11"/>
  <c r="A257" i="11"/>
  <c r="C257" i="11"/>
  <c r="A258" i="11"/>
  <c r="C258" i="11"/>
  <c r="A259" i="11"/>
  <c r="C259" i="11"/>
  <c r="A260" i="11"/>
  <c r="C260" i="11"/>
  <c r="A261" i="11"/>
  <c r="C261" i="11"/>
  <c r="A262" i="11"/>
  <c r="C262" i="11"/>
  <c r="A263" i="11"/>
  <c r="C263" i="11"/>
  <c r="A264" i="11"/>
  <c r="C264" i="11"/>
  <c r="A265" i="11"/>
  <c r="C265" i="11"/>
  <c r="A266" i="11"/>
  <c r="C266" i="11"/>
  <c r="A267" i="11"/>
  <c r="C267" i="11"/>
  <c r="A268" i="11"/>
  <c r="C268" i="11"/>
  <c r="A269" i="11"/>
  <c r="C269" i="11"/>
  <c r="A270" i="11"/>
  <c r="C270" i="11"/>
  <c r="A271" i="11"/>
  <c r="C271" i="11"/>
  <c r="A272" i="11"/>
  <c r="C272" i="11"/>
  <c r="A273" i="11"/>
  <c r="C273" i="11"/>
  <c r="A274" i="11"/>
  <c r="AA274" i="11" s="1"/>
  <c r="C274" i="11"/>
  <c r="A275" i="11"/>
  <c r="C275" i="11"/>
  <c r="A276" i="11"/>
  <c r="C276" i="11"/>
  <c r="A277" i="11"/>
  <c r="AA277" i="11" s="1"/>
  <c r="C277" i="11"/>
  <c r="A278" i="11"/>
  <c r="C278" i="11"/>
  <c r="A279" i="11"/>
  <c r="AA279" i="11" s="1"/>
  <c r="C279" i="11"/>
  <c r="A280" i="11"/>
  <c r="C280" i="11"/>
  <c r="A281" i="11"/>
  <c r="C281" i="11"/>
  <c r="A282" i="11"/>
  <c r="C282" i="11"/>
  <c r="A283" i="11"/>
  <c r="C283" i="11"/>
  <c r="A284" i="11"/>
  <c r="C284" i="11"/>
  <c r="A285" i="11"/>
  <c r="C285" i="11"/>
  <c r="A286" i="11"/>
  <c r="AA286" i="11" s="1"/>
  <c r="C286" i="11"/>
  <c r="A287" i="11"/>
  <c r="C287" i="11"/>
  <c r="A288" i="11"/>
  <c r="C288" i="11"/>
  <c r="A289" i="11"/>
  <c r="AA289" i="11" s="1"/>
  <c r="C289" i="11"/>
  <c r="A290" i="11"/>
  <c r="AA290" i="11" s="1"/>
  <c r="C290" i="11"/>
  <c r="A291" i="11"/>
  <c r="C291" i="11"/>
  <c r="A292" i="11"/>
  <c r="C292" i="11"/>
  <c r="A293" i="11"/>
  <c r="AA293" i="11" s="1"/>
  <c r="C293" i="11"/>
  <c r="A294" i="11"/>
  <c r="AA294" i="11" s="1"/>
  <c r="C294" i="11"/>
  <c r="A295" i="11"/>
  <c r="C295" i="11"/>
  <c r="A296" i="11"/>
  <c r="C296" i="11"/>
  <c r="A297" i="11"/>
  <c r="AA297" i="11" s="1"/>
  <c r="C297" i="11"/>
  <c r="A298" i="11"/>
  <c r="AA298" i="11" s="1"/>
  <c r="C298" i="11"/>
  <c r="A299" i="11"/>
  <c r="C299" i="11"/>
  <c r="A300" i="11"/>
  <c r="C300" i="11"/>
  <c r="A301" i="11"/>
  <c r="AA301" i="11" s="1"/>
  <c r="C301" i="11"/>
  <c r="A302" i="11"/>
  <c r="AA302" i="11" s="1"/>
  <c r="C302" i="11"/>
  <c r="A303" i="11"/>
  <c r="C303" i="11"/>
  <c r="A304" i="11"/>
  <c r="C304" i="11"/>
  <c r="A305" i="11"/>
  <c r="AA305" i="11" s="1"/>
  <c r="C305" i="11"/>
  <c r="A306" i="11"/>
  <c r="C306" i="11"/>
  <c r="A307" i="11"/>
  <c r="C307" i="11"/>
  <c r="A308" i="11"/>
  <c r="C308" i="11"/>
  <c r="A309" i="11"/>
  <c r="AA309" i="11" s="1"/>
  <c r="C309" i="11"/>
  <c r="A310" i="11"/>
  <c r="AA310" i="11" s="1"/>
  <c r="C310" i="11"/>
  <c r="A311" i="11"/>
  <c r="C311" i="11"/>
  <c r="A312" i="11"/>
  <c r="C312" i="11"/>
  <c r="A313" i="11"/>
  <c r="AA313" i="11" s="1"/>
  <c r="C313" i="11"/>
  <c r="A314" i="11"/>
  <c r="C314" i="11"/>
  <c r="A315" i="11"/>
  <c r="C315" i="11"/>
  <c r="A316" i="11"/>
  <c r="C316" i="11"/>
  <c r="A317" i="11"/>
  <c r="AA317" i="11" s="1"/>
  <c r="C317" i="11"/>
  <c r="A318" i="11"/>
  <c r="AA318" i="11" s="1"/>
  <c r="C318" i="11"/>
  <c r="A319" i="11"/>
  <c r="C319" i="11"/>
  <c r="A320" i="11"/>
  <c r="C320" i="11"/>
  <c r="A321" i="11"/>
  <c r="AA321" i="11" s="1"/>
  <c r="C321" i="11"/>
  <c r="A322" i="11"/>
  <c r="C322" i="11"/>
  <c r="A323" i="11"/>
  <c r="C323" i="11"/>
  <c r="A324" i="11"/>
  <c r="C324" i="11"/>
  <c r="A325" i="11"/>
  <c r="AA325" i="11" s="1"/>
  <c r="C325" i="11"/>
  <c r="A326" i="11"/>
  <c r="AA326" i="11" s="1"/>
  <c r="C326" i="11"/>
  <c r="A327" i="11"/>
  <c r="C327" i="11"/>
  <c r="A328" i="11"/>
  <c r="C328" i="11"/>
  <c r="A329" i="11"/>
  <c r="AA329" i="11" s="1"/>
  <c r="C329" i="11"/>
  <c r="A330" i="11"/>
  <c r="C330" i="11"/>
  <c r="A331" i="11"/>
  <c r="C331" i="11"/>
  <c r="A332" i="11"/>
  <c r="C332" i="11"/>
  <c r="A333" i="11"/>
  <c r="C333" i="11"/>
  <c r="A334" i="11"/>
  <c r="C334" i="11"/>
  <c r="A335" i="11"/>
  <c r="C335" i="11"/>
  <c r="A336" i="11"/>
  <c r="AA336" i="11" s="1"/>
  <c r="C336" i="11"/>
  <c r="A337" i="11"/>
  <c r="C337" i="11"/>
  <c r="A338" i="11"/>
  <c r="C338" i="11"/>
  <c r="A339" i="11"/>
  <c r="C339" i="11"/>
  <c r="A340" i="11"/>
  <c r="C340" i="11"/>
  <c r="A341" i="11"/>
  <c r="C341" i="11"/>
  <c r="A342" i="11"/>
  <c r="C342" i="11"/>
  <c r="A343" i="11"/>
  <c r="C343" i="11"/>
  <c r="A344" i="11"/>
  <c r="AA344" i="11" s="1"/>
  <c r="C344" i="11"/>
  <c r="A345" i="11"/>
  <c r="C345" i="11"/>
  <c r="A346" i="11"/>
  <c r="C346" i="11"/>
  <c r="A347" i="11"/>
  <c r="C347" i="11"/>
  <c r="A348" i="11"/>
  <c r="C348" i="11"/>
  <c r="A349" i="11"/>
  <c r="AA349" i="11" s="1"/>
  <c r="C349" i="11"/>
  <c r="A350" i="11"/>
  <c r="C350" i="11"/>
  <c r="A351" i="11"/>
  <c r="C351" i="11"/>
  <c r="A352" i="11"/>
  <c r="AA352" i="11" s="1"/>
  <c r="C352" i="11"/>
  <c r="A353" i="11"/>
  <c r="C353" i="11"/>
  <c r="A354" i="11"/>
  <c r="C354" i="11"/>
  <c r="A355" i="11"/>
  <c r="C355" i="11"/>
  <c r="A356" i="11"/>
  <c r="C356" i="11"/>
  <c r="A357" i="11"/>
  <c r="AA357" i="11" s="1"/>
  <c r="C357" i="11"/>
  <c r="A358" i="11"/>
  <c r="C358" i="11"/>
  <c r="A359" i="11"/>
  <c r="C359" i="11"/>
  <c r="C75" i="5"/>
  <c r="BV493" i="5"/>
  <c r="BT493" i="5"/>
  <c r="BR493" i="5"/>
  <c r="BP493" i="5"/>
  <c r="BN493" i="5"/>
  <c r="BL493" i="5"/>
  <c r="BJ493" i="5"/>
  <c r="BH493" i="5"/>
  <c r="BF493" i="5"/>
  <c r="A477" i="5"/>
  <c r="C477" i="5" s="1"/>
  <c r="A478" i="5"/>
  <c r="C478" i="5" s="1"/>
  <c r="A479" i="5"/>
  <c r="C479" i="5" s="1"/>
  <c r="A480" i="5"/>
  <c r="C480" i="5" s="1"/>
  <c r="E480" i="5" s="1"/>
  <c r="A481" i="5"/>
  <c r="C481" i="5" s="1"/>
  <c r="A482" i="5"/>
  <c r="C482" i="5" s="1"/>
  <c r="A483" i="5"/>
  <c r="C483" i="5" s="1"/>
  <c r="A484" i="5"/>
  <c r="A485" i="5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C67" i="5"/>
  <c r="C68" i="5"/>
  <c r="C69" i="5"/>
  <c r="C70" i="5"/>
  <c r="C71" i="5"/>
  <c r="C72" i="5"/>
  <c r="C73" i="5"/>
  <c r="C74" i="5"/>
  <c r="C76" i="5"/>
  <c r="BV533" i="5"/>
  <c r="BT533" i="5"/>
  <c r="BW496" i="5"/>
  <c r="BW497" i="5" s="1"/>
  <c r="BW498" i="5" s="1"/>
  <c r="BW499" i="5" s="1"/>
  <c r="BW500" i="5" s="1"/>
  <c r="BW501" i="5" s="1"/>
  <c r="BW502" i="5" s="1"/>
  <c r="BW503" i="5" s="1"/>
  <c r="BW504" i="5" s="1"/>
  <c r="BW505" i="5" s="1"/>
  <c r="BW506" i="5" s="1"/>
  <c r="BW507" i="5" s="1"/>
  <c r="BW508" i="5" s="1"/>
  <c r="BW509" i="5" s="1"/>
  <c r="BW510" i="5" s="1"/>
  <c r="BW511" i="5" s="1"/>
  <c r="BW512" i="5" s="1"/>
  <c r="BW513" i="5" s="1"/>
  <c r="BW514" i="5" s="1"/>
  <c r="BW515" i="5" s="1"/>
  <c r="BW516" i="5" s="1"/>
  <c r="BW517" i="5" s="1"/>
  <c r="BW518" i="5" s="1"/>
  <c r="BW519" i="5" s="1"/>
  <c r="BW520" i="5" s="1"/>
  <c r="BW521" i="5" s="1"/>
  <c r="BW522" i="5" s="1"/>
  <c r="BW523" i="5" s="1"/>
  <c r="BW524" i="5" s="1"/>
  <c r="BW525" i="5" s="1"/>
  <c r="BW526" i="5" s="1"/>
  <c r="BW527" i="5" s="1"/>
  <c r="BW528" i="5" s="1"/>
  <c r="BW529" i="5" s="1"/>
  <c r="BW530" i="5" s="1"/>
  <c r="BW531" i="5" s="1"/>
  <c r="BW532" i="5" s="1"/>
  <c r="BU496" i="5"/>
  <c r="BU497" i="5" s="1"/>
  <c r="BU498" i="5" s="1"/>
  <c r="BU499" i="5" s="1"/>
  <c r="BU500" i="5" s="1"/>
  <c r="BU501" i="5" s="1"/>
  <c r="BU502" i="5" s="1"/>
  <c r="BU503" i="5" s="1"/>
  <c r="BU504" i="5" s="1"/>
  <c r="BU505" i="5" s="1"/>
  <c r="BU506" i="5" s="1"/>
  <c r="BU507" i="5" s="1"/>
  <c r="BU508" i="5" s="1"/>
  <c r="BU509" i="5" s="1"/>
  <c r="BU510" i="5" s="1"/>
  <c r="BU511" i="5" s="1"/>
  <c r="BU512" i="5" s="1"/>
  <c r="BU513" i="5" s="1"/>
  <c r="BU514" i="5" s="1"/>
  <c r="BU515" i="5" s="1"/>
  <c r="BU516" i="5" s="1"/>
  <c r="BU517" i="5" s="1"/>
  <c r="BU518" i="5" s="1"/>
  <c r="BU519" i="5" s="1"/>
  <c r="BU520" i="5" s="1"/>
  <c r="BU521" i="5" s="1"/>
  <c r="BU522" i="5" s="1"/>
  <c r="BU523" i="5" s="1"/>
  <c r="BU524" i="5" s="1"/>
  <c r="BU525" i="5" s="1"/>
  <c r="BU526" i="5" s="1"/>
  <c r="BU527" i="5" s="1"/>
  <c r="BU528" i="5" s="1"/>
  <c r="BU529" i="5" s="1"/>
  <c r="BU530" i="5" s="1"/>
  <c r="BU531" i="5" s="1"/>
  <c r="BU532" i="5" s="1"/>
  <c r="BP533" i="5"/>
  <c r="BS496" i="5"/>
  <c r="BS497" i="5" s="1"/>
  <c r="BS498" i="5" s="1"/>
  <c r="BS499" i="5" s="1"/>
  <c r="BS500" i="5" s="1"/>
  <c r="BS501" i="5" s="1"/>
  <c r="BS502" i="5" s="1"/>
  <c r="BS503" i="5" s="1"/>
  <c r="BS504" i="5" s="1"/>
  <c r="BS505" i="5" s="1"/>
  <c r="BS506" i="5" s="1"/>
  <c r="BS507" i="5" s="1"/>
  <c r="BS508" i="5" s="1"/>
  <c r="BS509" i="5" s="1"/>
  <c r="BS510" i="5" s="1"/>
  <c r="BS511" i="5" s="1"/>
  <c r="BS512" i="5" s="1"/>
  <c r="BS513" i="5" s="1"/>
  <c r="BS514" i="5" s="1"/>
  <c r="BS515" i="5" s="1"/>
  <c r="BS516" i="5" s="1"/>
  <c r="BS517" i="5" s="1"/>
  <c r="BS518" i="5" s="1"/>
  <c r="BS519" i="5" s="1"/>
  <c r="BS520" i="5" s="1"/>
  <c r="BS521" i="5" s="1"/>
  <c r="BS522" i="5" s="1"/>
  <c r="BS523" i="5" s="1"/>
  <c r="BS524" i="5" s="1"/>
  <c r="BS525" i="5" s="1"/>
  <c r="BS526" i="5" s="1"/>
  <c r="BS527" i="5" s="1"/>
  <c r="BS528" i="5" s="1"/>
  <c r="BS529" i="5" s="1"/>
  <c r="BS530" i="5" s="1"/>
  <c r="BS531" i="5" s="1"/>
  <c r="BS532" i="5" s="1"/>
  <c r="BQ496" i="5"/>
  <c r="BQ497" i="5" s="1"/>
  <c r="BQ498" i="5" s="1"/>
  <c r="BQ499" i="5" s="1"/>
  <c r="BQ500" i="5" s="1"/>
  <c r="BQ501" i="5" s="1"/>
  <c r="BQ502" i="5" s="1"/>
  <c r="BQ503" i="5" s="1"/>
  <c r="BQ504" i="5" s="1"/>
  <c r="BQ505" i="5" s="1"/>
  <c r="BQ506" i="5" s="1"/>
  <c r="BQ507" i="5" s="1"/>
  <c r="BQ508" i="5" s="1"/>
  <c r="BQ509" i="5" s="1"/>
  <c r="BQ510" i="5" s="1"/>
  <c r="BQ511" i="5" s="1"/>
  <c r="BQ512" i="5" s="1"/>
  <c r="BQ513" i="5" s="1"/>
  <c r="BQ514" i="5" s="1"/>
  <c r="BQ515" i="5" s="1"/>
  <c r="BQ516" i="5" s="1"/>
  <c r="BQ517" i="5" s="1"/>
  <c r="BQ518" i="5" s="1"/>
  <c r="BQ519" i="5" s="1"/>
  <c r="BQ520" i="5" s="1"/>
  <c r="BQ521" i="5" s="1"/>
  <c r="BQ522" i="5" s="1"/>
  <c r="BQ523" i="5" s="1"/>
  <c r="BQ524" i="5" s="1"/>
  <c r="BQ525" i="5" s="1"/>
  <c r="BQ526" i="5" s="1"/>
  <c r="BQ527" i="5" s="1"/>
  <c r="BQ528" i="5" s="1"/>
  <c r="BQ529" i="5" s="1"/>
  <c r="BQ530" i="5" s="1"/>
  <c r="BQ531" i="5" s="1"/>
  <c r="BQ532" i="5" s="1"/>
  <c r="BN533" i="5"/>
  <c r="BL533" i="5"/>
  <c r="BO496" i="5"/>
  <c r="BO497" i="5" s="1"/>
  <c r="BO498" i="5" s="1"/>
  <c r="BO499" i="5" s="1"/>
  <c r="BO500" i="5" s="1"/>
  <c r="BO501" i="5" s="1"/>
  <c r="BO502" i="5" s="1"/>
  <c r="BO503" i="5" s="1"/>
  <c r="BO504" i="5" s="1"/>
  <c r="BO505" i="5" s="1"/>
  <c r="BO506" i="5" s="1"/>
  <c r="BO507" i="5" s="1"/>
  <c r="BO508" i="5" s="1"/>
  <c r="BO509" i="5" s="1"/>
  <c r="BO510" i="5" s="1"/>
  <c r="BO511" i="5" s="1"/>
  <c r="BO512" i="5" s="1"/>
  <c r="BO513" i="5" s="1"/>
  <c r="BO514" i="5" s="1"/>
  <c r="BO515" i="5" s="1"/>
  <c r="BO516" i="5" s="1"/>
  <c r="BO517" i="5" s="1"/>
  <c r="BO518" i="5" s="1"/>
  <c r="BO519" i="5" s="1"/>
  <c r="BO520" i="5" s="1"/>
  <c r="BO521" i="5" s="1"/>
  <c r="BO522" i="5" s="1"/>
  <c r="BO523" i="5" s="1"/>
  <c r="BO524" i="5" s="1"/>
  <c r="BO525" i="5" s="1"/>
  <c r="BO526" i="5" s="1"/>
  <c r="BO527" i="5" s="1"/>
  <c r="BO528" i="5" s="1"/>
  <c r="BO529" i="5" s="1"/>
  <c r="BO530" i="5" s="1"/>
  <c r="BO531" i="5" s="1"/>
  <c r="BO532" i="5" s="1"/>
  <c r="BM496" i="5"/>
  <c r="BM497" i="5" s="1"/>
  <c r="BM498" i="5" s="1"/>
  <c r="BM499" i="5" s="1"/>
  <c r="BM500" i="5" s="1"/>
  <c r="BM501" i="5" s="1"/>
  <c r="BM502" i="5" s="1"/>
  <c r="BM503" i="5" s="1"/>
  <c r="BM504" i="5" s="1"/>
  <c r="BM505" i="5" s="1"/>
  <c r="BM506" i="5" s="1"/>
  <c r="BM507" i="5" s="1"/>
  <c r="BM508" i="5" s="1"/>
  <c r="BM509" i="5" s="1"/>
  <c r="BM510" i="5" s="1"/>
  <c r="BM511" i="5" s="1"/>
  <c r="BM512" i="5" s="1"/>
  <c r="BM513" i="5" s="1"/>
  <c r="BM514" i="5" s="1"/>
  <c r="BM515" i="5" s="1"/>
  <c r="BM516" i="5" s="1"/>
  <c r="BM517" i="5" s="1"/>
  <c r="BM518" i="5" s="1"/>
  <c r="BM519" i="5" s="1"/>
  <c r="BM520" i="5" s="1"/>
  <c r="BM521" i="5" s="1"/>
  <c r="BM522" i="5" s="1"/>
  <c r="BM523" i="5" s="1"/>
  <c r="BM524" i="5" s="1"/>
  <c r="BM525" i="5" s="1"/>
  <c r="BM526" i="5" s="1"/>
  <c r="BM527" i="5" s="1"/>
  <c r="BM528" i="5" s="1"/>
  <c r="BM529" i="5" s="1"/>
  <c r="BM530" i="5" s="1"/>
  <c r="BM531" i="5" s="1"/>
  <c r="BM532" i="5" s="1"/>
  <c r="BJ533" i="5"/>
  <c r="BH533" i="5"/>
  <c r="BK496" i="5"/>
  <c r="BK497" i="5" s="1"/>
  <c r="BK498" i="5" s="1"/>
  <c r="BK499" i="5" s="1"/>
  <c r="BK500" i="5" s="1"/>
  <c r="BK501" i="5" s="1"/>
  <c r="BK502" i="5" s="1"/>
  <c r="BK503" i="5" s="1"/>
  <c r="BK504" i="5" s="1"/>
  <c r="BK505" i="5" s="1"/>
  <c r="BK506" i="5" s="1"/>
  <c r="BK507" i="5" s="1"/>
  <c r="BK508" i="5" s="1"/>
  <c r="BK509" i="5" s="1"/>
  <c r="BK510" i="5" s="1"/>
  <c r="BK511" i="5" s="1"/>
  <c r="BK512" i="5" s="1"/>
  <c r="BK513" i="5" s="1"/>
  <c r="BK514" i="5" s="1"/>
  <c r="BK515" i="5" s="1"/>
  <c r="BK516" i="5" s="1"/>
  <c r="BK517" i="5" s="1"/>
  <c r="BK518" i="5" s="1"/>
  <c r="BK519" i="5" s="1"/>
  <c r="BK520" i="5" s="1"/>
  <c r="BK521" i="5" s="1"/>
  <c r="BK522" i="5" s="1"/>
  <c r="BK523" i="5" s="1"/>
  <c r="BK524" i="5" s="1"/>
  <c r="BK525" i="5" s="1"/>
  <c r="BK526" i="5" s="1"/>
  <c r="BK527" i="5" s="1"/>
  <c r="BK528" i="5" s="1"/>
  <c r="BK529" i="5" s="1"/>
  <c r="BK530" i="5" s="1"/>
  <c r="BK531" i="5" s="1"/>
  <c r="BK532" i="5" s="1"/>
  <c r="BI496" i="5"/>
  <c r="BI497" i="5" s="1"/>
  <c r="BI498" i="5" s="1"/>
  <c r="BI499" i="5" s="1"/>
  <c r="BI500" i="5" s="1"/>
  <c r="BI501" i="5" s="1"/>
  <c r="BI502" i="5" s="1"/>
  <c r="BI503" i="5" s="1"/>
  <c r="BI504" i="5" s="1"/>
  <c r="BI505" i="5" s="1"/>
  <c r="BI506" i="5" s="1"/>
  <c r="BI507" i="5" s="1"/>
  <c r="BI508" i="5" s="1"/>
  <c r="BI509" i="5" s="1"/>
  <c r="BI510" i="5" s="1"/>
  <c r="BI511" i="5" s="1"/>
  <c r="BI512" i="5" s="1"/>
  <c r="BI513" i="5" s="1"/>
  <c r="BI514" i="5" s="1"/>
  <c r="BI515" i="5" s="1"/>
  <c r="BI516" i="5" s="1"/>
  <c r="BI517" i="5" s="1"/>
  <c r="BI518" i="5" s="1"/>
  <c r="BI519" i="5" s="1"/>
  <c r="BI520" i="5" s="1"/>
  <c r="BI521" i="5" s="1"/>
  <c r="BI522" i="5" s="1"/>
  <c r="BI523" i="5" s="1"/>
  <c r="BI524" i="5" s="1"/>
  <c r="BI525" i="5" s="1"/>
  <c r="BI526" i="5" s="1"/>
  <c r="BI527" i="5" s="1"/>
  <c r="BI528" i="5" s="1"/>
  <c r="BI529" i="5" s="1"/>
  <c r="BI530" i="5" s="1"/>
  <c r="BI531" i="5" s="1"/>
  <c r="BI532" i="5" s="1"/>
  <c r="C484" i="5" l="1"/>
  <c r="D480" i="5"/>
  <c r="D74" i="5"/>
  <c r="D73" i="5"/>
  <c r="E73" i="5" s="1"/>
  <c r="D69" i="5"/>
  <c r="E69" i="5" s="1"/>
  <c r="C485" i="5"/>
  <c r="AA330" i="11"/>
  <c r="AA322" i="11"/>
  <c r="AA314" i="11"/>
  <c r="AA306" i="11"/>
  <c r="AA155" i="11"/>
  <c r="AA53" i="11"/>
  <c r="AA278" i="11"/>
  <c r="AA186" i="11"/>
  <c r="AA153" i="11"/>
  <c r="AA145" i="11"/>
  <c r="AA125" i="11"/>
  <c r="AA86" i="11"/>
  <c r="AA79" i="11"/>
  <c r="AA154" i="11"/>
  <c r="AA117" i="11"/>
  <c r="AA112" i="11"/>
  <c r="AA80" i="11"/>
  <c r="AA41" i="11"/>
  <c r="AA116" i="11"/>
  <c r="AA23" i="11"/>
  <c r="AA360" i="11"/>
  <c r="AA282" i="11"/>
  <c r="AA192" i="11"/>
  <c r="AA173" i="11"/>
  <c r="AA172" i="11"/>
  <c r="AA151" i="11"/>
  <c r="AA139" i="11"/>
  <c r="AA123" i="11"/>
  <c r="AA113" i="11"/>
  <c r="AA104" i="11"/>
  <c r="AA103" i="11"/>
  <c r="AA102" i="11"/>
  <c r="AA101" i="11"/>
  <c r="AA97" i="11"/>
  <c r="AA96" i="11"/>
  <c r="AA59" i="11"/>
  <c r="AA51" i="11"/>
  <c r="AA48" i="11"/>
  <c r="AA44" i="11"/>
  <c r="AA39" i="11"/>
  <c r="AA30" i="11"/>
  <c r="AA29" i="11"/>
  <c r="AA285" i="11"/>
  <c r="AA182" i="11"/>
  <c r="AA124" i="11"/>
  <c r="AA119" i="11"/>
  <c r="AA114" i="11"/>
  <c r="AA110" i="11"/>
  <c r="AA105" i="11"/>
  <c r="AA91" i="11"/>
  <c r="AA62" i="11"/>
  <c r="AA26" i="11"/>
  <c r="AA281" i="11"/>
  <c r="AA190" i="11"/>
  <c r="AA327" i="11"/>
  <c r="AA311" i="11"/>
  <c r="AA295" i="11"/>
  <c r="AA283" i="11"/>
  <c r="AA291" i="11"/>
  <c r="AA315" i="11"/>
  <c r="AA299" i="11"/>
  <c r="AA275" i="11"/>
  <c r="AA191" i="11"/>
  <c r="AA323" i="11"/>
  <c r="AA307" i="11"/>
  <c r="AA331" i="11"/>
  <c r="AA319" i="11"/>
  <c r="AA303" i="11"/>
  <c r="AA287" i="11"/>
  <c r="AA280" i="11"/>
  <c r="AA187" i="11"/>
  <c r="AA178" i="11"/>
  <c r="AA171" i="11"/>
  <c r="AA167" i="11"/>
  <c r="AA161" i="11"/>
  <c r="AA157" i="11"/>
  <c r="AA149" i="11"/>
  <c r="AA131" i="11"/>
  <c r="AA284" i="11"/>
  <c r="AA188" i="11"/>
  <c r="AA164" i="11"/>
  <c r="AA162" i="11"/>
  <c r="AA328" i="11"/>
  <c r="AA324" i="11"/>
  <c r="AA320" i="11"/>
  <c r="AA316" i="11"/>
  <c r="AA312" i="11"/>
  <c r="AA308" i="11"/>
  <c r="AA304" i="11"/>
  <c r="AA300" i="11"/>
  <c r="AA296" i="11"/>
  <c r="AA292" i="11"/>
  <c r="AA288" i="11"/>
  <c r="AA276" i="11"/>
  <c r="AA184" i="11"/>
  <c r="AA181" i="11"/>
  <c r="AA136" i="11"/>
  <c r="AA130" i="11"/>
  <c r="AA180" i="11"/>
  <c r="AA163" i="11"/>
  <c r="AA156" i="11"/>
  <c r="AA144" i="11"/>
  <c r="AA129" i="11"/>
  <c r="AA95" i="11"/>
  <c r="AA89" i="11"/>
  <c r="AA77" i="11"/>
  <c r="AA169" i="11"/>
  <c r="AA85" i="11"/>
  <c r="AA111" i="11"/>
  <c r="AA109" i="11"/>
  <c r="AA88" i="11"/>
  <c r="AA81" i="11"/>
  <c r="AA83" i="11"/>
  <c r="AA364" i="11"/>
  <c r="AA61" i="11"/>
  <c r="AA38" i="11"/>
  <c r="AA65" i="11"/>
  <c r="AA64" i="11"/>
  <c r="AA36" i="11"/>
  <c r="AA27" i="11"/>
  <c r="AA361" i="11"/>
  <c r="AA67" i="11"/>
  <c r="AA40" i="11"/>
  <c r="AA37" i="11"/>
  <c r="AA49" i="11"/>
  <c r="AA50" i="11"/>
  <c r="AA45" i="11"/>
  <c r="AA34" i="11"/>
  <c r="AA22" i="11"/>
  <c r="AA362" i="11"/>
  <c r="AA263" i="11"/>
  <c r="AA251" i="11"/>
  <c r="AA243" i="11"/>
  <c r="AA235" i="11"/>
  <c r="AA223" i="11"/>
  <c r="AA219" i="11"/>
  <c r="AA211" i="11"/>
  <c r="AA207" i="11"/>
  <c r="AA199" i="11"/>
  <c r="AA195" i="11"/>
  <c r="AA166" i="11"/>
  <c r="AA359" i="11"/>
  <c r="AA358" i="11"/>
  <c r="AA356" i="11"/>
  <c r="AA355" i="11"/>
  <c r="AA351" i="11"/>
  <c r="AA350" i="11"/>
  <c r="AA348" i="11"/>
  <c r="AA347" i="11"/>
  <c r="AA343" i="11"/>
  <c r="AA335" i="11"/>
  <c r="AA334" i="11"/>
  <c r="AA270" i="11"/>
  <c r="AA262" i="11"/>
  <c r="AA258" i="11"/>
  <c r="AA254" i="11"/>
  <c r="AA246" i="11"/>
  <c r="AA242" i="11"/>
  <c r="AA218" i="11"/>
  <c r="AA210" i="11"/>
  <c r="AA206" i="11"/>
  <c r="AA198" i="11"/>
  <c r="AA273" i="11"/>
  <c r="AA269" i="11"/>
  <c r="AA265" i="11"/>
  <c r="AA261" i="11"/>
  <c r="AA257" i="11"/>
  <c r="AA253" i="11"/>
  <c r="AA249" i="11"/>
  <c r="AA245" i="11"/>
  <c r="AA241" i="11"/>
  <c r="AA237" i="11"/>
  <c r="AA233" i="11"/>
  <c r="AA229" i="11"/>
  <c r="AA225" i="11"/>
  <c r="AA221" i="11"/>
  <c r="AA217" i="11"/>
  <c r="AA213" i="11"/>
  <c r="AA209" i="11"/>
  <c r="AA205" i="11"/>
  <c r="AA201" i="11"/>
  <c r="AA197" i="11"/>
  <c r="AA140" i="11"/>
  <c r="AA134" i="11"/>
  <c r="AA66" i="11"/>
  <c r="AA58" i="11"/>
  <c r="AA271" i="11"/>
  <c r="AA267" i="11"/>
  <c r="AA259" i="11"/>
  <c r="AA255" i="11"/>
  <c r="AA247" i="11"/>
  <c r="AA239" i="11"/>
  <c r="AA231" i="11"/>
  <c r="AA227" i="11"/>
  <c r="AA215" i="11"/>
  <c r="AA203" i="11"/>
  <c r="AA174" i="11"/>
  <c r="AA158" i="11"/>
  <c r="AA150" i="11"/>
  <c r="AA354" i="11"/>
  <c r="AA353" i="11"/>
  <c r="AA346" i="11"/>
  <c r="AA345" i="11"/>
  <c r="AA342" i="11"/>
  <c r="AA341" i="11"/>
  <c r="AA340" i="11"/>
  <c r="AA339" i="11"/>
  <c r="AA338" i="11"/>
  <c r="AA337" i="11"/>
  <c r="AA333" i="11"/>
  <c r="AA332" i="11"/>
  <c r="AA266" i="11"/>
  <c r="AA250" i="11"/>
  <c r="AA238" i="11"/>
  <c r="AA234" i="11"/>
  <c r="AA230" i="11"/>
  <c r="AA226" i="11"/>
  <c r="AA222" i="11"/>
  <c r="AA214" i="11"/>
  <c r="AA202" i="11"/>
  <c r="AA194" i="11"/>
  <c r="AA132" i="11"/>
  <c r="AA126" i="11"/>
  <c r="AA272" i="11"/>
  <c r="AA268" i="11"/>
  <c r="AA264" i="11"/>
  <c r="AA260" i="11"/>
  <c r="AA256" i="11"/>
  <c r="AA252" i="11"/>
  <c r="AA248" i="11"/>
  <c r="AA244" i="11"/>
  <c r="AA240" i="11"/>
  <c r="AA236" i="11"/>
  <c r="AA232" i="11"/>
  <c r="AA228" i="11"/>
  <c r="AA224" i="11"/>
  <c r="AA220" i="11"/>
  <c r="AA216" i="11"/>
  <c r="AA212" i="11"/>
  <c r="AA208" i="11"/>
  <c r="AA204" i="11"/>
  <c r="AA200" i="11"/>
  <c r="AA196" i="11"/>
  <c r="AA168" i="11"/>
  <c r="AA160" i="11"/>
  <c r="AA152" i="11"/>
  <c r="AA148" i="11"/>
  <c r="AA142" i="11"/>
  <c r="AA120" i="11"/>
  <c r="AA98" i="11"/>
  <c r="AA90" i="11"/>
  <c r="AA122" i="11"/>
  <c r="AA106" i="11"/>
  <c r="AA74" i="11"/>
  <c r="AA82" i="11"/>
  <c r="AA108" i="11"/>
  <c r="AA100" i="11"/>
  <c r="AA92" i="11"/>
  <c r="AA84" i="11"/>
  <c r="AA76" i="11"/>
  <c r="AA68" i="11"/>
  <c r="AA60" i="11"/>
  <c r="AA52" i="11"/>
  <c r="D70" i="5"/>
  <c r="E70" i="5" s="1"/>
  <c r="E74" i="5"/>
  <c r="D71" i="5"/>
  <c r="E71" i="5" s="1"/>
  <c r="D75" i="5"/>
  <c r="E75" i="5" s="1"/>
  <c r="D72" i="5"/>
  <c r="E72" i="5" s="1"/>
  <c r="D76" i="5"/>
  <c r="E76" i="5" s="1"/>
  <c r="B483" i="5"/>
  <c r="B479" i="5"/>
  <c r="B485" i="5"/>
  <c r="B484" i="5"/>
  <c r="B477" i="5"/>
  <c r="B476" i="5"/>
  <c r="B482" i="5"/>
  <c r="B481" i="5"/>
  <c r="B480" i="5"/>
  <c r="F480" i="5" s="1"/>
  <c r="B478" i="5"/>
  <c r="L106" i="5" l="1"/>
  <c r="C106" i="5" s="1"/>
  <c r="N106" i="5"/>
  <c r="L107" i="5"/>
  <c r="C107" i="5" s="1"/>
  <c r="N107" i="5"/>
  <c r="L108" i="5"/>
  <c r="C108" i="5" s="1"/>
  <c r="N108" i="5"/>
  <c r="L109" i="5"/>
  <c r="C109" i="5" s="1"/>
  <c r="N109" i="5"/>
  <c r="L110" i="5"/>
  <c r="C110" i="5" s="1"/>
  <c r="N110" i="5"/>
  <c r="L111" i="5"/>
  <c r="C111" i="5" s="1"/>
  <c r="N111" i="5"/>
  <c r="L112" i="5"/>
  <c r="C112" i="5" s="1"/>
  <c r="N112" i="5"/>
  <c r="L113" i="5"/>
  <c r="C113" i="5" s="1"/>
  <c r="N113" i="5"/>
  <c r="L114" i="5"/>
  <c r="C114" i="5" s="1"/>
  <c r="N114" i="5"/>
  <c r="L115" i="5"/>
  <c r="C115" i="5" s="1"/>
  <c r="N115" i="5"/>
  <c r="L116" i="5"/>
  <c r="C116" i="5" s="1"/>
  <c r="N116" i="5"/>
  <c r="L117" i="5"/>
  <c r="C117" i="5" s="1"/>
  <c r="N117" i="5"/>
  <c r="L118" i="5"/>
  <c r="C118" i="5" s="1"/>
  <c r="N118" i="5"/>
  <c r="L119" i="5"/>
  <c r="C119" i="5" s="1"/>
  <c r="N119" i="5"/>
  <c r="L120" i="5"/>
  <c r="C120" i="5" s="1"/>
  <c r="N120" i="5"/>
  <c r="L121" i="5"/>
  <c r="C121" i="5" s="1"/>
  <c r="N121" i="5"/>
  <c r="L122" i="5"/>
  <c r="C122" i="5" s="1"/>
  <c r="N122" i="5"/>
  <c r="L123" i="5"/>
  <c r="C123" i="5" s="1"/>
  <c r="N123" i="5"/>
  <c r="L124" i="5"/>
  <c r="C124" i="5" s="1"/>
  <c r="N124" i="5"/>
  <c r="L125" i="5"/>
  <c r="C125" i="5" s="1"/>
  <c r="N125" i="5"/>
  <c r="L126" i="5"/>
  <c r="C126" i="5" s="1"/>
  <c r="N126" i="5"/>
  <c r="L127" i="5"/>
  <c r="C127" i="5" s="1"/>
  <c r="N127" i="5"/>
  <c r="L128" i="5"/>
  <c r="C128" i="5" s="1"/>
  <c r="N128" i="5"/>
  <c r="L129" i="5"/>
  <c r="C129" i="5" s="1"/>
  <c r="N129" i="5"/>
  <c r="L130" i="5"/>
  <c r="C130" i="5" s="1"/>
  <c r="N130" i="5"/>
  <c r="L131" i="5"/>
  <c r="C131" i="5" s="1"/>
  <c r="N131" i="5"/>
  <c r="L132" i="5"/>
  <c r="C132" i="5" s="1"/>
  <c r="N132" i="5"/>
  <c r="L133" i="5"/>
  <c r="C133" i="5" s="1"/>
  <c r="N133" i="5"/>
  <c r="L134" i="5"/>
  <c r="C134" i="5" s="1"/>
  <c r="N134" i="5"/>
  <c r="L135" i="5"/>
  <c r="C135" i="5" s="1"/>
  <c r="N135" i="5"/>
  <c r="L136" i="5"/>
  <c r="C136" i="5" s="1"/>
  <c r="N136" i="5"/>
  <c r="L137" i="5"/>
  <c r="C137" i="5" s="1"/>
  <c r="N137" i="5"/>
  <c r="L138" i="5"/>
  <c r="C138" i="5" s="1"/>
  <c r="N138" i="5"/>
  <c r="L139" i="5"/>
  <c r="C139" i="5" s="1"/>
  <c r="N139" i="5"/>
  <c r="L140" i="5"/>
  <c r="C140" i="5" s="1"/>
  <c r="N140" i="5"/>
  <c r="L141" i="5"/>
  <c r="C141" i="5" s="1"/>
  <c r="N141" i="5"/>
  <c r="L142" i="5"/>
  <c r="C142" i="5" s="1"/>
  <c r="N142" i="5"/>
  <c r="L143" i="5"/>
  <c r="C143" i="5" s="1"/>
  <c r="N143" i="5"/>
  <c r="L144" i="5"/>
  <c r="C144" i="5" s="1"/>
  <c r="N144" i="5"/>
  <c r="L145" i="5"/>
  <c r="C145" i="5" s="1"/>
  <c r="N145" i="5"/>
  <c r="L146" i="5"/>
  <c r="C146" i="5" s="1"/>
  <c r="N146" i="5"/>
  <c r="L147" i="5"/>
  <c r="C147" i="5" s="1"/>
  <c r="N147" i="5"/>
  <c r="L148" i="5"/>
  <c r="C148" i="5" s="1"/>
  <c r="N148" i="5"/>
  <c r="L149" i="5"/>
  <c r="C149" i="5" s="1"/>
  <c r="N149" i="5"/>
  <c r="L150" i="5"/>
  <c r="C150" i="5" s="1"/>
  <c r="N150" i="5"/>
  <c r="L151" i="5"/>
  <c r="C151" i="5" s="1"/>
  <c r="N151" i="5"/>
  <c r="L152" i="5"/>
  <c r="C152" i="5" s="1"/>
  <c r="N152" i="5"/>
  <c r="L153" i="5"/>
  <c r="C153" i="5" s="1"/>
  <c r="N153" i="5"/>
  <c r="L154" i="5"/>
  <c r="C154" i="5" s="1"/>
  <c r="N154" i="5"/>
  <c r="L155" i="5"/>
  <c r="C155" i="5" s="1"/>
  <c r="N155" i="5"/>
  <c r="L156" i="5"/>
  <c r="C156" i="5" s="1"/>
  <c r="N156" i="5"/>
  <c r="L157" i="5"/>
  <c r="C157" i="5" s="1"/>
  <c r="N157" i="5"/>
  <c r="L158" i="5"/>
  <c r="C158" i="5" s="1"/>
  <c r="N158" i="5"/>
  <c r="L159" i="5"/>
  <c r="C159" i="5" s="1"/>
  <c r="N159" i="5"/>
  <c r="L160" i="5"/>
  <c r="C160" i="5" s="1"/>
  <c r="N160" i="5"/>
  <c r="L161" i="5"/>
  <c r="C161" i="5" s="1"/>
  <c r="N161" i="5"/>
  <c r="L162" i="5"/>
  <c r="C162" i="5" s="1"/>
  <c r="F162" i="5" s="1"/>
  <c r="L84" i="11" s="1"/>
  <c r="K84" i="11" s="1"/>
  <c r="N162" i="5"/>
  <c r="L163" i="5"/>
  <c r="C163" i="5" s="1"/>
  <c r="N163" i="5"/>
  <c r="L164" i="5"/>
  <c r="C164" i="5" s="1"/>
  <c r="N164" i="5"/>
  <c r="L165" i="5"/>
  <c r="C165" i="5" s="1"/>
  <c r="N165" i="5"/>
  <c r="L166" i="5"/>
  <c r="C166" i="5" s="1"/>
  <c r="N166" i="5"/>
  <c r="L167" i="5"/>
  <c r="C167" i="5" s="1"/>
  <c r="N167" i="5"/>
  <c r="L168" i="5"/>
  <c r="C168" i="5" s="1"/>
  <c r="N168" i="5"/>
  <c r="L169" i="5"/>
  <c r="C169" i="5" s="1"/>
  <c r="N169" i="5"/>
  <c r="L170" i="5"/>
  <c r="C170" i="5" s="1"/>
  <c r="N170" i="5"/>
  <c r="L171" i="5"/>
  <c r="C171" i="5" s="1"/>
  <c r="N171" i="5"/>
  <c r="L172" i="5"/>
  <c r="C172" i="5" s="1"/>
  <c r="N172" i="5"/>
  <c r="L173" i="5"/>
  <c r="C173" i="5" s="1"/>
  <c r="N173" i="5"/>
  <c r="L174" i="5"/>
  <c r="C174" i="5" s="1"/>
  <c r="F174" i="5" s="1"/>
  <c r="L96" i="11" s="1"/>
  <c r="K96" i="11" s="1"/>
  <c r="N174" i="5"/>
  <c r="L175" i="5"/>
  <c r="C175" i="5" s="1"/>
  <c r="N175" i="5"/>
  <c r="L176" i="5"/>
  <c r="C176" i="5" s="1"/>
  <c r="N176" i="5"/>
  <c r="L177" i="5"/>
  <c r="C177" i="5" s="1"/>
  <c r="F177" i="5" s="1"/>
  <c r="L99" i="11" s="1"/>
  <c r="K99" i="11" s="1"/>
  <c r="N177" i="5"/>
  <c r="L178" i="5"/>
  <c r="C178" i="5" s="1"/>
  <c r="N178" i="5"/>
  <c r="L179" i="5"/>
  <c r="C179" i="5" s="1"/>
  <c r="N179" i="5"/>
  <c r="L180" i="5"/>
  <c r="C180" i="5" s="1"/>
  <c r="N180" i="5"/>
  <c r="L181" i="5"/>
  <c r="C181" i="5" s="1"/>
  <c r="N181" i="5"/>
  <c r="L182" i="5"/>
  <c r="C182" i="5" s="1"/>
  <c r="N182" i="5"/>
  <c r="L183" i="5"/>
  <c r="C183" i="5" s="1"/>
  <c r="N183" i="5"/>
  <c r="L184" i="5"/>
  <c r="C184" i="5" s="1"/>
  <c r="N184" i="5"/>
  <c r="L185" i="5"/>
  <c r="C185" i="5" s="1"/>
  <c r="N185" i="5"/>
  <c r="L186" i="5"/>
  <c r="C186" i="5" s="1"/>
  <c r="F186" i="5" s="1"/>
  <c r="L108" i="11" s="1"/>
  <c r="K108" i="11" s="1"/>
  <c r="N186" i="5"/>
  <c r="L187" i="5"/>
  <c r="C187" i="5" s="1"/>
  <c r="N187" i="5"/>
  <c r="L188" i="5"/>
  <c r="C188" i="5" s="1"/>
  <c r="N188" i="5"/>
  <c r="L189" i="5"/>
  <c r="C189" i="5" s="1"/>
  <c r="N189" i="5"/>
  <c r="L190" i="5"/>
  <c r="C190" i="5" s="1"/>
  <c r="N190" i="5"/>
  <c r="L191" i="5"/>
  <c r="C191" i="5" s="1"/>
  <c r="N191" i="5"/>
  <c r="L192" i="5"/>
  <c r="C192" i="5" s="1"/>
  <c r="N192" i="5"/>
  <c r="L193" i="5"/>
  <c r="C193" i="5" s="1"/>
  <c r="N193" i="5"/>
  <c r="L194" i="5"/>
  <c r="C194" i="5" s="1"/>
  <c r="N194" i="5"/>
  <c r="L195" i="5"/>
  <c r="C195" i="5" s="1"/>
  <c r="N195" i="5"/>
  <c r="L196" i="5"/>
  <c r="C196" i="5" s="1"/>
  <c r="N196" i="5"/>
  <c r="L197" i="5"/>
  <c r="C197" i="5" s="1"/>
  <c r="N197" i="5"/>
  <c r="L198" i="5"/>
  <c r="C198" i="5" s="1"/>
  <c r="N198" i="5"/>
  <c r="L199" i="5"/>
  <c r="C199" i="5" s="1"/>
  <c r="N199" i="5"/>
  <c r="L200" i="5"/>
  <c r="C200" i="5" s="1"/>
  <c r="N200" i="5"/>
  <c r="L201" i="5"/>
  <c r="C201" i="5" s="1"/>
  <c r="N201" i="5"/>
  <c r="L202" i="5"/>
  <c r="C202" i="5" s="1"/>
  <c r="N202" i="5"/>
  <c r="L203" i="5"/>
  <c r="C203" i="5" s="1"/>
  <c r="N203" i="5"/>
  <c r="L204" i="5"/>
  <c r="C204" i="5" s="1"/>
  <c r="N204" i="5"/>
  <c r="L205" i="5"/>
  <c r="C205" i="5" s="1"/>
  <c r="N205" i="5"/>
  <c r="L206" i="5"/>
  <c r="C206" i="5" s="1"/>
  <c r="N206" i="5"/>
  <c r="L207" i="5"/>
  <c r="C207" i="5" s="1"/>
  <c r="N207" i="5"/>
  <c r="L208" i="5"/>
  <c r="C208" i="5" s="1"/>
  <c r="N208" i="5"/>
  <c r="L209" i="5"/>
  <c r="C209" i="5" s="1"/>
  <c r="N209" i="5"/>
  <c r="L210" i="5"/>
  <c r="C210" i="5" s="1"/>
  <c r="N210" i="5"/>
  <c r="L211" i="5"/>
  <c r="C211" i="5" s="1"/>
  <c r="N211" i="5"/>
  <c r="L212" i="5"/>
  <c r="C212" i="5" s="1"/>
  <c r="N212" i="5"/>
  <c r="L213" i="5"/>
  <c r="C213" i="5" s="1"/>
  <c r="N213" i="5"/>
  <c r="L214" i="5"/>
  <c r="C214" i="5" s="1"/>
  <c r="N214" i="5"/>
  <c r="L215" i="5"/>
  <c r="C215" i="5" s="1"/>
  <c r="N215" i="5"/>
  <c r="L216" i="5"/>
  <c r="C216" i="5" s="1"/>
  <c r="N216" i="5"/>
  <c r="L217" i="5"/>
  <c r="C217" i="5" s="1"/>
  <c r="N217" i="5"/>
  <c r="L218" i="5"/>
  <c r="C218" i="5" s="1"/>
  <c r="N218" i="5"/>
  <c r="L219" i="5"/>
  <c r="C219" i="5" s="1"/>
  <c r="N219" i="5"/>
  <c r="L220" i="5"/>
  <c r="C220" i="5" s="1"/>
  <c r="N220" i="5"/>
  <c r="L221" i="5"/>
  <c r="C221" i="5" s="1"/>
  <c r="N221" i="5"/>
  <c r="L222" i="5"/>
  <c r="C222" i="5" s="1"/>
  <c r="N222" i="5"/>
  <c r="L223" i="5"/>
  <c r="C223" i="5" s="1"/>
  <c r="N223" i="5"/>
  <c r="L224" i="5"/>
  <c r="C224" i="5" s="1"/>
  <c r="N224" i="5"/>
  <c r="L225" i="5"/>
  <c r="C225" i="5" s="1"/>
  <c r="N225" i="5"/>
  <c r="L226" i="5"/>
  <c r="C226" i="5" s="1"/>
  <c r="N226" i="5"/>
  <c r="L227" i="5"/>
  <c r="C227" i="5" s="1"/>
  <c r="N227" i="5"/>
  <c r="L228" i="5"/>
  <c r="C228" i="5" s="1"/>
  <c r="N228" i="5"/>
  <c r="L229" i="5"/>
  <c r="C229" i="5" s="1"/>
  <c r="N229" i="5"/>
  <c r="L230" i="5"/>
  <c r="C230" i="5" s="1"/>
  <c r="N230" i="5"/>
  <c r="L231" i="5"/>
  <c r="C231" i="5" s="1"/>
  <c r="N231" i="5"/>
  <c r="L232" i="5"/>
  <c r="C232" i="5" s="1"/>
  <c r="N232" i="5"/>
  <c r="L233" i="5"/>
  <c r="C233" i="5" s="1"/>
  <c r="N233" i="5"/>
  <c r="L234" i="5"/>
  <c r="C234" i="5" s="1"/>
  <c r="N234" i="5"/>
  <c r="L235" i="5"/>
  <c r="C235" i="5" s="1"/>
  <c r="N235" i="5"/>
  <c r="L236" i="5"/>
  <c r="C236" i="5" s="1"/>
  <c r="N236" i="5"/>
  <c r="L237" i="5"/>
  <c r="C237" i="5" s="1"/>
  <c r="N237" i="5"/>
  <c r="L238" i="5"/>
  <c r="C238" i="5" s="1"/>
  <c r="N238" i="5"/>
  <c r="L239" i="5"/>
  <c r="C239" i="5" s="1"/>
  <c r="N239" i="5"/>
  <c r="L240" i="5"/>
  <c r="C240" i="5" s="1"/>
  <c r="N240" i="5"/>
  <c r="L241" i="5"/>
  <c r="C241" i="5" s="1"/>
  <c r="N241" i="5"/>
  <c r="L242" i="5"/>
  <c r="C242" i="5" s="1"/>
  <c r="N242" i="5"/>
  <c r="L243" i="5"/>
  <c r="C243" i="5" s="1"/>
  <c r="N243" i="5"/>
  <c r="L244" i="5"/>
  <c r="C244" i="5" s="1"/>
  <c r="N244" i="5"/>
  <c r="L245" i="5"/>
  <c r="C245" i="5" s="1"/>
  <c r="N245" i="5"/>
  <c r="L246" i="5"/>
  <c r="C246" i="5" s="1"/>
  <c r="N246" i="5"/>
  <c r="L247" i="5"/>
  <c r="C247" i="5" s="1"/>
  <c r="N247" i="5"/>
  <c r="L248" i="5"/>
  <c r="C248" i="5" s="1"/>
  <c r="N248" i="5"/>
  <c r="L249" i="5"/>
  <c r="C249" i="5" s="1"/>
  <c r="N249" i="5"/>
  <c r="L250" i="5"/>
  <c r="C250" i="5" s="1"/>
  <c r="N250" i="5"/>
  <c r="L251" i="5"/>
  <c r="C251" i="5" s="1"/>
  <c r="N251" i="5"/>
  <c r="L252" i="5"/>
  <c r="C252" i="5" s="1"/>
  <c r="N252" i="5"/>
  <c r="L253" i="5"/>
  <c r="C253" i="5" s="1"/>
  <c r="N253" i="5"/>
  <c r="L254" i="5"/>
  <c r="C254" i="5" s="1"/>
  <c r="N254" i="5"/>
  <c r="L255" i="5"/>
  <c r="C255" i="5" s="1"/>
  <c r="N255" i="5"/>
  <c r="L256" i="5"/>
  <c r="C256" i="5" s="1"/>
  <c r="N256" i="5"/>
  <c r="L257" i="5"/>
  <c r="C257" i="5" s="1"/>
  <c r="N257" i="5"/>
  <c r="L258" i="5"/>
  <c r="C258" i="5" s="1"/>
  <c r="N258" i="5"/>
  <c r="L259" i="5"/>
  <c r="C259" i="5" s="1"/>
  <c r="N259" i="5"/>
  <c r="L260" i="5"/>
  <c r="C260" i="5" s="1"/>
  <c r="N260" i="5"/>
  <c r="L261" i="5"/>
  <c r="C261" i="5" s="1"/>
  <c r="N261" i="5"/>
  <c r="L262" i="5"/>
  <c r="C262" i="5" s="1"/>
  <c r="N262" i="5"/>
  <c r="L263" i="5"/>
  <c r="C263" i="5" s="1"/>
  <c r="N263" i="5"/>
  <c r="L264" i="5"/>
  <c r="C264" i="5" s="1"/>
  <c r="N264" i="5"/>
  <c r="L265" i="5"/>
  <c r="C265" i="5" s="1"/>
  <c r="N265" i="5"/>
  <c r="L266" i="5"/>
  <c r="C266" i="5" s="1"/>
  <c r="N266" i="5"/>
  <c r="L267" i="5"/>
  <c r="C267" i="5" s="1"/>
  <c r="N267" i="5"/>
  <c r="L268" i="5"/>
  <c r="C268" i="5" s="1"/>
  <c r="N268" i="5"/>
  <c r="L269" i="5"/>
  <c r="C269" i="5" s="1"/>
  <c r="N269" i="5"/>
  <c r="L270" i="5"/>
  <c r="C270" i="5" s="1"/>
  <c r="N270" i="5"/>
  <c r="L271" i="5"/>
  <c r="C271" i="5" s="1"/>
  <c r="N271" i="5"/>
  <c r="L272" i="5"/>
  <c r="C272" i="5" s="1"/>
  <c r="N272" i="5"/>
  <c r="L273" i="5"/>
  <c r="C273" i="5" s="1"/>
  <c r="N273" i="5"/>
  <c r="L274" i="5"/>
  <c r="C274" i="5" s="1"/>
  <c r="N274" i="5"/>
  <c r="L275" i="5"/>
  <c r="C275" i="5" s="1"/>
  <c r="N275" i="5"/>
  <c r="L276" i="5"/>
  <c r="C276" i="5" s="1"/>
  <c r="N276" i="5"/>
  <c r="L277" i="5"/>
  <c r="C277" i="5" s="1"/>
  <c r="N277" i="5"/>
  <c r="L278" i="5"/>
  <c r="C278" i="5" s="1"/>
  <c r="N278" i="5"/>
  <c r="L279" i="5"/>
  <c r="C279" i="5" s="1"/>
  <c r="N279" i="5"/>
  <c r="L280" i="5"/>
  <c r="C280" i="5" s="1"/>
  <c r="N280" i="5"/>
  <c r="L281" i="5"/>
  <c r="C281" i="5" s="1"/>
  <c r="N281" i="5"/>
  <c r="L282" i="5"/>
  <c r="C282" i="5" s="1"/>
  <c r="N282" i="5"/>
  <c r="L283" i="5"/>
  <c r="C283" i="5" s="1"/>
  <c r="N283" i="5"/>
  <c r="L284" i="5"/>
  <c r="C284" i="5" s="1"/>
  <c r="N284" i="5"/>
  <c r="L285" i="5"/>
  <c r="C285" i="5" s="1"/>
  <c r="N285" i="5"/>
  <c r="L286" i="5"/>
  <c r="C286" i="5" s="1"/>
  <c r="N286" i="5"/>
  <c r="L287" i="5"/>
  <c r="C287" i="5" s="1"/>
  <c r="N287" i="5"/>
  <c r="L288" i="5"/>
  <c r="C288" i="5" s="1"/>
  <c r="N288" i="5"/>
  <c r="L289" i="5"/>
  <c r="C289" i="5" s="1"/>
  <c r="N289" i="5"/>
  <c r="L290" i="5"/>
  <c r="C290" i="5" s="1"/>
  <c r="N290" i="5"/>
  <c r="F285" i="5" l="1"/>
  <c r="L207" i="11" s="1"/>
  <c r="K207" i="11" s="1"/>
  <c r="F283" i="5"/>
  <c r="L205" i="11" s="1"/>
  <c r="K205" i="11" s="1"/>
  <c r="F273" i="5"/>
  <c r="L195" i="11" s="1"/>
  <c r="K195" i="11" s="1"/>
  <c r="F271" i="5"/>
  <c r="L193" i="11" s="1"/>
  <c r="K193" i="11" s="1"/>
  <c r="F261" i="5"/>
  <c r="L183" i="11" s="1"/>
  <c r="K183" i="11" s="1"/>
  <c r="F259" i="5"/>
  <c r="L181" i="11" s="1"/>
  <c r="K181" i="11" s="1"/>
  <c r="F249" i="5"/>
  <c r="L171" i="11" s="1"/>
  <c r="K171" i="11" s="1"/>
  <c r="F245" i="5"/>
  <c r="L167" i="11" s="1"/>
  <c r="K167" i="11" s="1"/>
  <c r="F241" i="5"/>
  <c r="L163" i="11" s="1"/>
  <c r="K163" i="11" s="1"/>
  <c r="F239" i="5"/>
  <c r="L161" i="11" s="1"/>
  <c r="K161" i="11" s="1"/>
  <c r="F237" i="5"/>
  <c r="L159" i="11" s="1"/>
  <c r="K159" i="11" s="1"/>
  <c r="F227" i="5"/>
  <c r="L149" i="11" s="1"/>
  <c r="K149" i="11" s="1"/>
  <c r="F225" i="5"/>
  <c r="L147" i="11" s="1"/>
  <c r="K147" i="11" s="1"/>
  <c r="F215" i="5"/>
  <c r="F213" i="5"/>
  <c r="L135" i="11" s="1"/>
  <c r="K135" i="11" s="1"/>
  <c r="F203" i="5"/>
  <c r="L125" i="11" s="1"/>
  <c r="K125" i="11" s="1"/>
  <c r="F201" i="5"/>
  <c r="L123" i="11" s="1"/>
  <c r="K123" i="11" s="1"/>
  <c r="F191" i="5"/>
  <c r="L113" i="11" s="1"/>
  <c r="K113" i="11" s="1"/>
  <c r="F189" i="5"/>
  <c r="L111" i="11" s="1"/>
  <c r="K111" i="11" s="1"/>
  <c r="F179" i="5"/>
  <c r="L101" i="11" s="1"/>
  <c r="K101" i="11" s="1"/>
  <c r="F167" i="5"/>
  <c r="L89" i="11" s="1"/>
  <c r="K89" i="11" s="1"/>
  <c r="F165" i="5"/>
  <c r="L87" i="11" s="1"/>
  <c r="K87" i="11" s="1"/>
  <c r="F155" i="5"/>
  <c r="L77" i="11" s="1"/>
  <c r="K77" i="11" s="1"/>
  <c r="F153" i="5"/>
  <c r="F288" i="5"/>
  <c r="L210" i="11" s="1"/>
  <c r="K210" i="11" s="1"/>
  <c r="F284" i="5"/>
  <c r="L206" i="11" s="1"/>
  <c r="K206" i="11" s="1"/>
  <c r="F280" i="5"/>
  <c r="L202" i="11" s="1"/>
  <c r="K202" i="11" s="1"/>
  <c r="F276" i="5"/>
  <c r="L198" i="11" s="1"/>
  <c r="K198" i="11" s="1"/>
  <c r="F272" i="5"/>
  <c r="L194" i="11" s="1"/>
  <c r="K194" i="11" s="1"/>
  <c r="F268" i="5"/>
  <c r="L190" i="11" s="1"/>
  <c r="K190" i="11" s="1"/>
  <c r="F264" i="5"/>
  <c r="L186" i="11" s="1"/>
  <c r="K186" i="11" s="1"/>
  <c r="F260" i="5"/>
  <c r="L182" i="11" s="1"/>
  <c r="K182" i="11" s="1"/>
  <c r="F256" i="5"/>
  <c r="L178" i="11" s="1"/>
  <c r="K178" i="11" s="1"/>
  <c r="F252" i="5"/>
  <c r="L174" i="11" s="1"/>
  <c r="K174" i="11" s="1"/>
  <c r="F250" i="5"/>
  <c r="L172" i="11" s="1"/>
  <c r="K172" i="11" s="1"/>
  <c r="F248" i="5"/>
  <c r="L170" i="11" s="1"/>
  <c r="K170" i="11" s="1"/>
  <c r="F238" i="5"/>
  <c r="L160" i="11" s="1"/>
  <c r="K160" i="11" s="1"/>
  <c r="F234" i="5"/>
  <c r="L156" i="11" s="1"/>
  <c r="K156" i="11" s="1"/>
  <c r="F230" i="5"/>
  <c r="L152" i="11" s="1"/>
  <c r="K152" i="11" s="1"/>
  <c r="F226" i="5"/>
  <c r="L148" i="11" s="1"/>
  <c r="K148" i="11" s="1"/>
  <c r="F222" i="5"/>
  <c r="L144" i="11" s="1"/>
  <c r="K144" i="11" s="1"/>
  <c r="F218" i="5"/>
  <c r="L140" i="11" s="1"/>
  <c r="K140" i="11" s="1"/>
  <c r="F214" i="5"/>
  <c r="L136" i="11" s="1"/>
  <c r="K136" i="11" s="1"/>
  <c r="F210" i="5"/>
  <c r="L132" i="11" s="1"/>
  <c r="K132" i="11" s="1"/>
  <c r="F206" i="5"/>
  <c r="L128" i="11" s="1"/>
  <c r="K128" i="11" s="1"/>
  <c r="F202" i="5"/>
  <c r="L124" i="11" s="1"/>
  <c r="K124" i="11" s="1"/>
  <c r="F198" i="5"/>
  <c r="L120" i="11" s="1"/>
  <c r="K120" i="11" s="1"/>
  <c r="F194" i="5"/>
  <c r="L116" i="11" s="1"/>
  <c r="K116" i="11" s="1"/>
  <c r="F190" i="5"/>
  <c r="L112" i="11" s="1"/>
  <c r="K112" i="11" s="1"/>
  <c r="F182" i="5"/>
  <c r="L104" i="11" s="1"/>
  <c r="K104" i="11" s="1"/>
  <c r="F178" i="5"/>
  <c r="L100" i="11" s="1"/>
  <c r="K100" i="11" s="1"/>
  <c r="F170" i="5"/>
  <c r="L92" i="11" s="1"/>
  <c r="K92" i="11" s="1"/>
  <c r="F166" i="5"/>
  <c r="L88" i="11" s="1"/>
  <c r="K88" i="11" s="1"/>
  <c r="F154" i="5"/>
  <c r="L76" i="11" s="1"/>
  <c r="K76" i="11" s="1"/>
  <c r="D482" i="5"/>
  <c r="E482" i="5" s="1"/>
  <c r="F482" i="5" s="1"/>
  <c r="F533" i="5"/>
  <c r="H533" i="5"/>
  <c r="J533" i="5"/>
  <c r="L533" i="5"/>
  <c r="N533" i="5"/>
  <c r="P533" i="5"/>
  <c r="R533" i="5"/>
  <c r="T533" i="5"/>
  <c r="V533" i="5"/>
  <c r="X533" i="5"/>
  <c r="Z533" i="5"/>
  <c r="AB533" i="5"/>
  <c r="AD533" i="5"/>
  <c r="AF533" i="5"/>
  <c r="AH533" i="5"/>
  <c r="AJ533" i="5"/>
  <c r="AL533" i="5"/>
  <c r="AN533" i="5"/>
  <c r="AP533" i="5"/>
  <c r="AR533" i="5"/>
  <c r="AT533" i="5"/>
  <c r="AV533" i="5"/>
  <c r="AX533" i="5"/>
  <c r="AZ533" i="5"/>
  <c r="BB533" i="5"/>
  <c r="BD533" i="5"/>
  <c r="BF533" i="5"/>
  <c r="Q14" i="11"/>
  <c r="P14" i="11"/>
  <c r="O14" i="11"/>
  <c r="C21" i="11"/>
  <c r="A21" i="11"/>
  <c r="C20" i="11"/>
  <c r="A20" i="11"/>
  <c r="C19" i="11"/>
  <c r="A19" i="11"/>
  <c r="Y18" i="11"/>
  <c r="W18" i="11"/>
  <c r="T18" i="11"/>
  <c r="Q18" i="11"/>
  <c r="P18" i="11"/>
  <c r="O18" i="11"/>
  <c r="N18" i="11"/>
  <c r="M18" i="11"/>
  <c r="Y15" i="11"/>
  <c r="W15" i="11"/>
  <c r="Q15" i="11"/>
  <c r="P15" i="11"/>
  <c r="O15" i="11"/>
  <c r="N15" i="11"/>
  <c r="M15" i="11"/>
  <c r="Y14" i="11"/>
  <c r="W14" i="11"/>
  <c r="A461" i="5"/>
  <c r="C461" i="5" s="1"/>
  <c r="A462" i="5"/>
  <c r="C462" i="5" s="1"/>
  <c r="A463" i="5"/>
  <c r="C463" i="5" s="1"/>
  <c r="A464" i="5"/>
  <c r="C464" i="5" s="1"/>
  <c r="A465" i="5"/>
  <c r="C465" i="5" s="1"/>
  <c r="A466" i="5"/>
  <c r="C466" i="5" s="1"/>
  <c r="A467" i="5"/>
  <c r="C467" i="5" s="1"/>
  <c r="A468" i="5"/>
  <c r="C468" i="5" s="1"/>
  <c r="A469" i="5"/>
  <c r="C469" i="5" s="1"/>
  <c r="A470" i="5"/>
  <c r="C470" i="5" s="1"/>
  <c r="A471" i="5"/>
  <c r="C471" i="5" s="1"/>
  <c r="A472" i="5"/>
  <c r="C472" i="5" s="1"/>
  <c r="A473" i="5"/>
  <c r="C473" i="5" s="1"/>
  <c r="A474" i="5"/>
  <c r="C474" i="5" s="1"/>
  <c r="A475" i="5"/>
  <c r="C475" i="5" s="1"/>
  <c r="A476" i="5"/>
  <c r="A456" i="5"/>
  <c r="A457" i="5"/>
  <c r="A458" i="5"/>
  <c r="A459" i="5"/>
  <c r="A460" i="5"/>
  <c r="BD493" i="5"/>
  <c r="BB493" i="5"/>
  <c r="AZ493" i="5"/>
  <c r="AX493" i="5"/>
  <c r="C64" i="5"/>
  <c r="C65" i="5"/>
  <c r="C66" i="5"/>
  <c r="BA496" i="5"/>
  <c r="BA497" i="5" s="1"/>
  <c r="BA498" i="5" s="1"/>
  <c r="BA499" i="5" s="1"/>
  <c r="BA500" i="5" s="1"/>
  <c r="BA501" i="5" s="1"/>
  <c r="BA502" i="5" s="1"/>
  <c r="BA503" i="5" s="1"/>
  <c r="BA504" i="5" s="1"/>
  <c r="BA505" i="5" s="1"/>
  <c r="BA506" i="5" s="1"/>
  <c r="BA507" i="5" s="1"/>
  <c r="BA508" i="5" s="1"/>
  <c r="BA509" i="5" s="1"/>
  <c r="BA510" i="5" s="1"/>
  <c r="BA511" i="5" s="1"/>
  <c r="BA512" i="5" s="1"/>
  <c r="BA513" i="5" s="1"/>
  <c r="BA514" i="5" s="1"/>
  <c r="BA515" i="5" s="1"/>
  <c r="BA516" i="5" s="1"/>
  <c r="BA517" i="5" s="1"/>
  <c r="BA518" i="5" s="1"/>
  <c r="BA519" i="5" s="1"/>
  <c r="BA520" i="5" s="1"/>
  <c r="BA521" i="5" s="1"/>
  <c r="BA522" i="5" s="1"/>
  <c r="BA523" i="5" s="1"/>
  <c r="BA524" i="5" s="1"/>
  <c r="BA525" i="5" s="1"/>
  <c r="BA526" i="5" s="1"/>
  <c r="BA527" i="5" s="1"/>
  <c r="BA528" i="5" s="1"/>
  <c r="BA529" i="5" s="1"/>
  <c r="BA530" i="5" s="1"/>
  <c r="BA531" i="5" s="1"/>
  <c r="BA532" i="5" s="1"/>
  <c r="BC496" i="5"/>
  <c r="BC497" i="5" s="1"/>
  <c r="BC498" i="5" s="1"/>
  <c r="BC499" i="5" s="1"/>
  <c r="BC500" i="5" s="1"/>
  <c r="BC501" i="5" s="1"/>
  <c r="BC502" i="5" s="1"/>
  <c r="BC503" i="5" s="1"/>
  <c r="BC504" i="5" s="1"/>
  <c r="BC505" i="5" s="1"/>
  <c r="BC506" i="5" s="1"/>
  <c r="BC507" i="5" s="1"/>
  <c r="BC508" i="5" s="1"/>
  <c r="BC509" i="5" s="1"/>
  <c r="BC510" i="5" s="1"/>
  <c r="BC511" i="5" s="1"/>
  <c r="BC512" i="5" s="1"/>
  <c r="BC513" i="5" s="1"/>
  <c r="BC514" i="5" s="1"/>
  <c r="BC515" i="5" s="1"/>
  <c r="BC516" i="5" s="1"/>
  <c r="BC517" i="5" s="1"/>
  <c r="BC518" i="5" s="1"/>
  <c r="BC519" i="5" s="1"/>
  <c r="BC520" i="5" s="1"/>
  <c r="BC521" i="5" s="1"/>
  <c r="BC522" i="5" s="1"/>
  <c r="BC523" i="5" s="1"/>
  <c r="BC524" i="5" s="1"/>
  <c r="BC525" i="5" s="1"/>
  <c r="BC526" i="5" s="1"/>
  <c r="BC527" i="5" s="1"/>
  <c r="BC528" i="5" s="1"/>
  <c r="BC529" i="5" s="1"/>
  <c r="BC530" i="5" s="1"/>
  <c r="BC531" i="5" s="1"/>
  <c r="BC532" i="5" s="1"/>
  <c r="BE496" i="5"/>
  <c r="BE497" i="5" s="1"/>
  <c r="BE498" i="5" s="1"/>
  <c r="BE499" i="5" s="1"/>
  <c r="BG496" i="5"/>
  <c r="BG497" i="5" s="1"/>
  <c r="BG498" i="5" s="1"/>
  <c r="BG499" i="5" s="1"/>
  <c r="AV493" i="5"/>
  <c r="AW496" i="5"/>
  <c r="AW497" i="5" s="1"/>
  <c r="AW498" i="5" s="1"/>
  <c r="AW499" i="5" s="1"/>
  <c r="AW500" i="5" s="1"/>
  <c r="AW501" i="5" s="1"/>
  <c r="AW502" i="5" s="1"/>
  <c r="AW503" i="5" s="1"/>
  <c r="AW504" i="5" s="1"/>
  <c r="AW505" i="5" s="1"/>
  <c r="AW506" i="5" s="1"/>
  <c r="AW507" i="5" s="1"/>
  <c r="AW508" i="5" s="1"/>
  <c r="AW509" i="5" s="1"/>
  <c r="AW510" i="5" s="1"/>
  <c r="AW511" i="5" s="1"/>
  <c r="AW512" i="5" s="1"/>
  <c r="AW513" i="5" s="1"/>
  <c r="AW514" i="5" s="1"/>
  <c r="AW515" i="5" s="1"/>
  <c r="AW516" i="5" s="1"/>
  <c r="AW517" i="5" s="1"/>
  <c r="AW518" i="5" s="1"/>
  <c r="AW519" i="5" s="1"/>
  <c r="AW520" i="5" s="1"/>
  <c r="AW521" i="5" s="1"/>
  <c r="AW522" i="5" s="1"/>
  <c r="AW523" i="5" s="1"/>
  <c r="AW524" i="5" s="1"/>
  <c r="AW525" i="5" s="1"/>
  <c r="AW526" i="5" s="1"/>
  <c r="AW527" i="5" s="1"/>
  <c r="AW528" i="5" s="1"/>
  <c r="AW529" i="5" s="1"/>
  <c r="AW530" i="5" s="1"/>
  <c r="AW531" i="5" s="1"/>
  <c r="AW532" i="5" s="1"/>
  <c r="AY496" i="5"/>
  <c r="AY497" i="5" s="1"/>
  <c r="AY498" i="5" s="1"/>
  <c r="AY499" i="5" s="1"/>
  <c r="AY500" i="5" s="1"/>
  <c r="AY501" i="5" s="1"/>
  <c r="AY502" i="5" s="1"/>
  <c r="AY503" i="5" s="1"/>
  <c r="AY504" i="5" s="1"/>
  <c r="AY505" i="5" s="1"/>
  <c r="AY506" i="5" s="1"/>
  <c r="AY507" i="5" s="1"/>
  <c r="AY508" i="5" s="1"/>
  <c r="AY509" i="5" s="1"/>
  <c r="AY510" i="5" s="1"/>
  <c r="AY511" i="5" s="1"/>
  <c r="AY512" i="5" s="1"/>
  <c r="AY513" i="5" s="1"/>
  <c r="AY514" i="5" s="1"/>
  <c r="AY515" i="5" s="1"/>
  <c r="AY516" i="5" s="1"/>
  <c r="AY517" i="5" s="1"/>
  <c r="AY518" i="5" s="1"/>
  <c r="AY519" i="5" s="1"/>
  <c r="AY520" i="5" s="1"/>
  <c r="AY521" i="5" s="1"/>
  <c r="AY522" i="5" s="1"/>
  <c r="AY523" i="5" s="1"/>
  <c r="AY524" i="5" s="1"/>
  <c r="AY525" i="5" s="1"/>
  <c r="AY526" i="5" s="1"/>
  <c r="AY527" i="5" s="1"/>
  <c r="AY528" i="5" s="1"/>
  <c r="AY529" i="5" s="1"/>
  <c r="AY530" i="5" s="1"/>
  <c r="AY531" i="5" s="1"/>
  <c r="AY532" i="5" s="1"/>
  <c r="C52" i="5"/>
  <c r="C53" i="5"/>
  <c r="B462" i="5" s="1"/>
  <c r="C54" i="5"/>
  <c r="B463" i="5" s="1"/>
  <c r="C55" i="5"/>
  <c r="B464" i="5" s="1"/>
  <c r="C56" i="5"/>
  <c r="B465" i="5" s="1"/>
  <c r="C57" i="5"/>
  <c r="B466" i="5" s="1"/>
  <c r="C58" i="5"/>
  <c r="B467" i="5" s="1"/>
  <c r="C59" i="5"/>
  <c r="B468" i="5" s="1"/>
  <c r="C60" i="5"/>
  <c r="B469" i="5" s="1"/>
  <c r="C61" i="5"/>
  <c r="B470" i="5" s="1"/>
  <c r="C62" i="5"/>
  <c r="B471" i="5" s="1"/>
  <c r="C63" i="5"/>
  <c r="D481" i="5" l="1"/>
  <c r="E481" i="5" s="1"/>
  <c r="F481" i="5" s="1"/>
  <c r="L75" i="11"/>
  <c r="K75" i="11" s="1"/>
  <c r="D478" i="5"/>
  <c r="E478" i="5" s="1"/>
  <c r="F478" i="5" s="1"/>
  <c r="BG500" i="5"/>
  <c r="BG501" i="5" s="1"/>
  <c r="BG502" i="5" s="1"/>
  <c r="BE500" i="5"/>
  <c r="BE501" i="5" s="1"/>
  <c r="BE502" i="5" s="1"/>
  <c r="BE503" i="5" s="1"/>
  <c r="BE504" i="5" s="1"/>
  <c r="BE505" i="5" s="1"/>
  <c r="BE506" i="5" s="1"/>
  <c r="BE507" i="5" s="1"/>
  <c r="BE508" i="5" s="1"/>
  <c r="BE509" i="5" s="1"/>
  <c r="BE510" i="5" s="1"/>
  <c r="BE511" i="5" s="1"/>
  <c r="BE512" i="5" s="1"/>
  <c r="BE513" i="5" s="1"/>
  <c r="BE514" i="5" s="1"/>
  <c r="BE515" i="5" s="1"/>
  <c r="BE516" i="5" s="1"/>
  <c r="BE517" i="5" s="1"/>
  <c r="BE518" i="5" s="1"/>
  <c r="BE519" i="5" s="1"/>
  <c r="BE520" i="5" s="1"/>
  <c r="BE521" i="5" s="1"/>
  <c r="BE522" i="5" s="1"/>
  <c r="BE523" i="5" s="1"/>
  <c r="BE524" i="5" s="1"/>
  <c r="BE525" i="5" s="1"/>
  <c r="BE526" i="5" s="1"/>
  <c r="BE527" i="5" s="1"/>
  <c r="BE528" i="5" s="1"/>
  <c r="BE529" i="5" s="1"/>
  <c r="BE530" i="5" s="1"/>
  <c r="BE531" i="5" s="1"/>
  <c r="BE532" i="5" s="1"/>
  <c r="L137" i="11"/>
  <c r="K137" i="11" s="1"/>
  <c r="D479" i="5"/>
  <c r="E479" i="5" s="1"/>
  <c r="F479" i="5" s="1"/>
  <c r="D477" i="5"/>
  <c r="E477" i="5" s="1"/>
  <c r="F477" i="5" s="1"/>
  <c r="C476" i="5"/>
  <c r="V15" i="11"/>
  <c r="P186" i="11"/>
  <c r="P101" i="11"/>
  <c r="P113" i="11"/>
  <c r="P178" i="11"/>
  <c r="P136" i="11"/>
  <c r="P183" i="11"/>
  <c r="P147" i="11"/>
  <c r="P125" i="11"/>
  <c r="P99" i="11"/>
  <c r="P170" i="11"/>
  <c r="P88" i="11"/>
  <c r="P172" i="11"/>
  <c r="P156" i="11"/>
  <c r="P182" i="11"/>
  <c r="P128" i="11"/>
  <c r="P96" i="11"/>
  <c r="P104" i="11"/>
  <c r="P112" i="11"/>
  <c r="P135" i="11"/>
  <c r="P163" i="11"/>
  <c r="P124" i="11"/>
  <c r="P123" i="11"/>
  <c r="P181" i="11"/>
  <c r="P144" i="11"/>
  <c r="P87" i="11"/>
  <c r="P116" i="11"/>
  <c r="P193" i="11"/>
  <c r="P89" i="11"/>
  <c r="P190" i="11"/>
  <c r="P167" i="11"/>
  <c r="P148" i="11"/>
  <c r="P132" i="11"/>
  <c r="P76" i="11"/>
  <c r="P202" i="11"/>
  <c r="P210" i="11"/>
  <c r="P161" i="11"/>
  <c r="P206" i="11"/>
  <c r="P120" i="11"/>
  <c r="P111" i="11"/>
  <c r="P171" i="11"/>
  <c r="P77" i="11"/>
  <c r="P207" i="11"/>
  <c r="P100" i="11"/>
  <c r="P152" i="11"/>
  <c r="P198" i="11"/>
  <c r="P159" i="11"/>
  <c r="P149" i="11"/>
  <c r="P205" i="11"/>
  <c r="P160" i="11"/>
  <c r="P108" i="11"/>
  <c r="P195" i="11"/>
  <c r="P140" i="11"/>
  <c r="P92" i="11"/>
  <c r="P174" i="11"/>
  <c r="P194" i="11"/>
  <c r="P84" i="11"/>
  <c r="M112" i="11"/>
  <c r="M128" i="11"/>
  <c r="M178" i="11"/>
  <c r="M88" i="11"/>
  <c r="M186" i="11"/>
  <c r="M182" i="11"/>
  <c r="M170" i="11"/>
  <c r="M163" i="11"/>
  <c r="M193" i="11"/>
  <c r="M172" i="11"/>
  <c r="M156" i="11"/>
  <c r="M167" i="11"/>
  <c r="M149" i="11"/>
  <c r="M125" i="11"/>
  <c r="M123" i="11"/>
  <c r="M159" i="11"/>
  <c r="M183" i="11"/>
  <c r="M181" i="11"/>
  <c r="M161" i="11"/>
  <c r="M124" i="11"/>
  <c r="M104" i="11"/>
  <c r="M147" i="11"/>
  <c r="M135" i="11"/>
  <c r="M113" i="11"/>
  <c r="M111" i="11"/>
  <c r="M99" i="11"/>
  <c r="M77" i="11"/>
  <c r="M87" i="11"/>
  <c r="M96" i="11"/>
  <c r="M116" i="11"/>
  <c r="M101" i="11"/>
  <c r="M136" i="11"/>
  <c r="M160" i="11"/>
  <c r="M206" i="11"/>
  <c r="M108" i="11"/>
  <c r="M194" i="11"/>
  <c r="M92" i="11"/>
  <c r="M190" i="11"/>
  <c r="M171" i="11"/>
  <c r="M195" i="11"/>
  <c r="M140" i="11"/>
  <c r="M100" i="11"/>
  <c r="M152" i="11"/>
  <c r="M89" i="11"/>
  <c r="M205" i="11"/>
  <c r="M148" i="11"/>
  <c r="M132" i="11"/>
  <c r="M84" i="11"/>
  <c r="M202" i="11"/>
  <c r="M174" i="11"/>
  <c r="M210" i="11"/>
  <c r="M144" i="11"/>
  <c r="M120" i="11"/>
  <c r="M76" i="11"/>
  <c r="M198" i="11"/>
  <c r="M207" i="11"/>
  <c r="Q123" i="11"/>
  <c r="Q124" i="11"/>
  <c r="Q125" i="11"/>
  <c r="Q170" i="11"/>
  <c r="Q113" i="11"/>
  <c r="Q88" i="11"/>
  <c r="Q172" i="11"/>
  <c r="Q156" i="11"/>
  <c r="Q135" i="11"/>
  <c r="Q193" i="11"/>
  <c r="Q116" i="11"/>
  <c r="Q101" i="11"/>
  <c r="Q186" i="11"/>
  <c r="Q182" i="11"/>
  <c r="Q136" i="11"/>
  <c r="Q183" i="11"/>
  <c r="Q147" i="11"/>
  <c r="Q112" i="11"/>
  <c r="Q87" i="11"/>
  <c r="Q178" i="11"/>
  <c r="Q128" i="11"/>
  <c r="Q171" i="11"/>
  <c r="Q104" i="11"/>
  <c r="Q99" i="11"/>
  <c r="Q163" i="11"/>
  <c r="Q144" i="11"/>
  <c r="Q167" i="11"/>
  <c r="Q96" i="11"/>
  <c r="Q89" i="11"/>
  <c r="Q181" i="11"/>
  <c r="Q205" i="11"/>
  <c r="Q120" i="11"/>
  <c r="Q152" i="11"/>
  <c r="Q111" i="11"/>
  <c r="Q149" i="11"/>
  <c r="Q77" i="11"/>
  <c r="Q76" i="11"/>
  <c r="Q202" i="11"/>
  <c r="Q198" i="11"/>
  <c r="Q190" i="11"/>
  <c r="Q161" i="11"/>
  <c r="Q206" i="11"/>
  <c r="Q108" i="11"/>
  <c r="Q195" i="11"/>
  <c r="Q140" i="11"/>
  <c r="Q100" i="11"/>
  <c r="Q174" i="11"/>
  <c r="Q159" i="11"/>
  <c r="Q160" i="11"/>
  <c r="Q207" i="11"/>
  <c r="Q148" i="11"/>
  <c r="Q132" i="11"/>
  <c r="Q194" i="11"/>
  <c r="Q84" i="11"/>
  <c r="Q92" i="11"/>
  <c r="Q210" i="11"/>
  <c r="X361" i="11"/>
  <c r="Y361" i="11" s="1"/>
  <c r="X364" i="11"/>
  <c r="Y364" i="11" s="1"/>
  <c r="X26" i="11"/>
  <c r="Y26" i="11" s="1"/>
  <c r="X27" i="11"/>
  <c r="Y27" i="11" s="1"/>
  <c r="X36" i="11"/>
  <c r="Y36" i="11" s="1"/>
  <c r="X37" i="11"/>
  <c r="Y37" i="11" s="1"/>
  <c r="X51" i="11"/>
  <c r="Y51" i="11" s="1"/>
  <c r="X56" i="11"/>
  <c r="Y56" i="11" s="1"/>
  <c r="X57" i="11"/>
  <c r="Y57" i="11" s="1"/>
  <c r="X61" i="11"/>
  <c r="Y61" i="11" s="1"/>
  <c r="X63" i="11"/>
  <c r="Y63" i="11" s="1"/>
  <c r="X68" i="11"/>
  <c r="Y68" i="11" s="1"/>
  <c r="X360" i="11"/>
  <c r="Y360" i="11" s="1"/>
  <c r="X363" i="11"/>
  <c r="Y363" i="11" s="1"/>
  <c r="X28" i="11"/>
  <c r="Y28" i="11" s="1"/>
  <c r="X35" i="11"/>
  <c r="Y35" i="11" s="1"/>
  <c r="X38" i="11"/>
  <c r="Y38" i="11" s="1"/>
  <c r="X39" i="11"/>
  <c r="Y39" i="11" s="1"/>
  <c r="X41" i="11"/>
  <c r="Y41" i="11" s="1"/>
  <c r="X53" i="11"/>
  <c r="Y53" i="11" s="1"/>
  <c r="X55" i="11"/>
  <c r="Y55" i="11" s="1"/>
  <c r="X60" i="11"/>
  <c r="Y60" i="11" s="1"/>
  <c r="X62" i="11"/>
  <c r="Y62" i="11" s="1"/>
  <c r="X66" i="11"/>
  <c r="Y66" i="11" s="1"/>
  <c r="X22" i="11"/>
  <c r="Y22" i="11" s="1"/>
  <c r="X23" i="11"/>
  <c r="Y23" i="11" s="1"/>
  <c r="X25" i="11"/>
  <c r="Y25" i="11" s="1"/>
  <c r="X32" i="11"/>
  <c r="Y32" i="11" s="1"/>
  <c r="X33" i="11"/>
  <c r="Y33" i="11" s="1"/>
  <c r="X40" i="11"/>
  <c r="Y40" i="11" s="1"/>
  <c r="X50" i="11"/>
  <c r="Y50" i="11" s="1"/>
  <c r="X64" i="11"/>
  <c r="Y64" i="11" s="1"/>
  <c r="X65" i="11"/>
  <c r="Y65" i="11" s="1"/>
  <c r="X67" i="11"/>
  <c r="Y67" i="11" s="1"/>
  <c r="X29" i="11"/>
  <c r="Y29" i="11" s="1"/>
  <c r="X42" i="11"/>
  <c r="Y42" i="11" s="1"/>
  <c r="X43" i="11"/>
  <c r="Y43" i="11" s="1"/>
  <c r="X44" i="11"/>
  <c r="Y44" i="11" s="1"/>
  <c r="X45" i="11"/>
  <c r="Y45" i="11" s="1"/>
  <c r="X46" i="11"/>
  <c r="Y46" i="11" s="1"/>
  <c r="X52" i="11"/>
  <c r="Y52" i="11" s="1"/>
  <c r="X72" i="11"/>
  <c r="Y72" i="11" s="1"/>
  <c r="X73" i="11"/>
  <c r="Y73" i="11" s="1"/>
  <c r="X77" i="11"/>
  <c r="Y77" i="11" s="1"/>
  <c r="X80" i="11"/>
  <c r="Y80" i="11" s="1"/>
  <c r="X84" i="11"/>
  <c r="Y84" i="11" s="1"/>
  <c r="X86" i="11"/>
  <c r="Y86" i="11" s="1"/>
  <c r="X87" i="11"/>
  <c r="Y87" i="11" s="1"/>
  <c r="X90" i="11"/>
  <c r="Y90" i="11" s="1"/>
  <c r="X99" i="11"/>
  <c r="Y99" i="11" s="1"/>
  <c r="X104" i="11"/>
  <c r="Y104" i="11" s="1"/>
  <c r="X105" i="11"/>
  <c r="Y105" i="11" s="1"/>
  <c r="X362" i="11"/>
  <c r="Y362" i="11" s="1"/>
  <c r="X24" i="11"/>
  <c r="Y24" i="11" s="1"/>
  <c r="X30" i="11"/>
  <c r="Y30" i="11" s="1"/>
  <c r="X47" i="11"/>
  <c r="Y47" i="11" s="1"/>
  <c r="X48" i="11"/>
  <c r="Y48" i="11" s="1"/>
  <c r="X49" i="11"/>
  <c r="Y49" i="11" s="1"/>
  <c r="X59" i="11"/>
  <c r="Y59" i="11" s="1"/>
  <c r="X69" i="11"/>
  <c r="Y69" i="11" s="1"/>
  <c r="X71" i="11"/>
  <c r="Y71" i="11" s="1"/>
  <c r="X76" i="11"/>
  <c r="Y76" i="11" s="1"/>
  <c r="X78" i="11"/>
  <c r="Y78" i="11" s="1"/>
  <c r="X79" i="11"/>
  <c r="Y79" i="11" s="1"/>
  <c r="X82" i="11"/>
  <c r="Y82" i="11" s="1"/>
  <c r="X91" i="11"/>
  <c r="Y91" i="11" s="1"/>
  <c r="X96" i="11"/>
  <c r="Y96" i="11" s="1"/>
  <c r="X97" i="11"/>
  <c r="Y97" i="11" s="1"/>
  <c r="X101" i="11"/>
  <c r="Y101" i="11" s="1"/>
  <c r="X103" i="11"/>
  <c r="Y103" i="11" s="1"/>
  <c r="X108" i="11"/>
  <c r="Y108" i="11" s="1"/>
  <c r="X70" i="11"/>
  <c r="Y70" i="11" s="1"/>
  <c r="X85" i="11"/>
  <c r="Y85" i="11" s="1"/>
  <c r="X102" i="11"/>
  <c r="Y102" i="11" s="1"/>
  <c r="X106" i="11"/>
  <c r="Y106" i="11" s="1"/>
  <c r="X110" i="11"/>
  <c r="Y110" i="11" s="1"/>
  <c r="X115" i="11"/>
  <c r="Y115" i="11" s="1"/>
  <c r="X122" i="11"/>
  <c r="Y122" i="11" s="1"/>
  <c r="X34" i="11"/>
  <c r="Y34" i="11" s="1"/>
  <c r="X74" i="11"/>
  <c r="Y74" i="11" s="1"/>
  <c r="X89" i="11"/>
  <c r="Y89" i="11" s="1"/>
  <c r="X94" i="11"/>
  <c r="Y94" i="11" s="1"/>
  <c r="X95" i="11"/>
  <c r="Y95" i="11" s="1"/>
  <c r="X98" i="11"/>
  <c r="Y98" i="11" s="1"/>
  <c r="X113" i="11"/>
  <c r="Y113" i="11" s="1"/>
  <c r="X116" i="11"/>
  <c r="Y116" i="11" s="1"/>
  <c r="X117" i="11"/>
  <c r="Y117" i="11" s="1"/>
  <c r="X118" i="11"/>
  <c r="Y118" i="11" s="1"/>
  <c r="X119" i="11"/>
  <c r="Y119" i="11" s="1"/>
  <c r="X123" i="11"/>
  <c r="Y123" i="11" s="1"/>
  <c r="X129" i="11"/>
  <c r="Y129" i="11" s="1"/>
  <c r="X130" i="11"/>
  <c r="Y130" i="11" s="1"/>
  <c r="X31" i="11"/>
  <c r="Y31" i="11" s="1"/>
  <c r="X54" i="11"/>
  <c r="Y54" i="11" s="1"/>
  <c r="X58" i="11"/>
  <c r="Y58" i="11" s="1"/>
  <c r="X81" i="11"/>
  <c r="Y81" i="11" s="1"/>
  <c r="X83" i="11"/>
  <c r="Y83" i="11" s="1"/>
  <c r="X88" i="11"/>
  <c r="Y88" i="11" s="1"/>
  <c r="X93" i="11"/>
  <c r="Y93" i="11" s="1"/>
  <c r="X100" i="11"/>
  <c r="Y100" i="11" s="1"/>
  <c r="X111" i="11"/>
  <c r="Y111" i="11" s="1"/>
  <c r="X114" i="11"/>
  <c r="Y114" i="11" s="1"/>
  <c r="X121" i="11"/>
  <c r="Y121" i="11" s="1"/>
  <c r="X124" i="11"/>
  <c r="Y124" i="11" s="1"/>
  <c r="X125" i="11"/>
  <c r="Y125" i="11" s="1"/>
  <c r="X127" i="11"/>
  <c r="Y127" i="11" s="1"/>
  <c r="X128" i="11"/>
  <c r="Y128" i="11" s="1"/>
  <c r="X132" i="11"/>
  <c r="Y132" i="11" s="1"/>
  <c r="X134" i="11"/>
  <c r="Y134" i="11" s="1"/>
  <c r="X138" i="11"/>
  <c r="Y138" i="11" s="1"/>
  <c r="X146" i="11"/>
  <c r="Y146" i="11" s="1"/>
  <c r="X149" i="11"/>
  <c r="Y149" i="11" s="1"/>
  <c r="X131" i="11"/>
  <c r="Y131" i="11" s="1"/>
  <c r="X143" i="11"/>
  <c r="Y143" i="11" s="1"/>
  <c r="X150" i="11"/>
  <c r="Y150" i="11" s="1"/>
  <c r="X151" i="11"/>
  <c r="Y151" i="11" s="1"/>
  <c r="X156" i="11"/>
  <c r="Y156" i="11" s="1"/>
  <c r="X157" i="11"/>
  <c r="Y157" i="11" s="1"/>
  <c r="X161" i="11"/>
  <c r="Y161" i="11" s="1"/>
  <c r="X163" i="11"/>
  <c r="Y163" i="11" s="1"/>
  <c r="X168" i="11"/>
  <c r="Y168" i="11" s="1"/>
  <c r="X170" i="11"/>
  <c r="Y170" i="11" s="1"/>
  <c r="X174" i="11"/>
  <c r="Y174" i="11" s="1"/>
  <c r="X180" i="11"/>
  <c r="Y180" i="11" s="1"/>
  <c r="X181" i="11"/>
  <c r="Y181" i="11" s="1"/>
  <c r="X186" i="11"/>
  <c r="Y186" i="11" s="1"/>
  <c r="X187" i="11"/>
  <c r="Y187" i="11" s="1"/>
  <c r="X196" i="11"/>
  <c r="Y196" i="11" s="1"/>
  <c r="X200" i="11"/>
  <c r="Y200" i="11" s="1"/>
  <c r="X204" i="11"/>
  <c r="Y204" i="11" s="1"/>
  <c r="X208" i="11"/>
  <c r="Y208" i="11" s="1"/>
  <c r="X212" i="11"/>
  <c r="Y212" i="11" s="1"/>
  <c r="X216" i="11"/>
  <c r="Y216" i="11" s="1"/>
  <c r="X220" i="11"/>
  <c r="Y220" i="11" s="1"/>
  <c r="X224" i="11"/>
  <c r="Y224" i="11" s="1"/>
  <c r="X228" i="11"/>
  <c r="Y228" i="11" s="1"/>
  <c r="X232" i="11"/>
  <c r="Y232" i="11" s="1"/>
  <c r="X236" i="11"/>
  <c r="Y236" i="11" s="1"/>
  <c r="X240" i="11"/>
  <c r="Y240" i="11" s="1"/>
  <c r="X244" i="11"/>
  <c r="Y244" i="11" s="1"/>
  <c r="X248" i="11"/>
  <c r="Y248" i="11" s="1"/>
  <c r="X252" i="11"/>
  <c r="Y252" i="11" s="1"/>
  <c r="X256" i="11"/>
  <c r="Y256" i="11" s="1"/>
  <c r="X260" i="11"/>
  <c r="Y260" i="11" s="1"/>
  <c r="X264" i="11"/>
  <c r="Y264" i="11" s="1"/>
  <c r="X268" i="11"/>
  <c r="Y268" i="11" s="1"/>
  <c r="X272" i="11"/>
  <c r="Y272" i="11" s="1"/>
  <c r="X276" i="11"/>
  <c r="Y276" i="11" s="1"/>
  <c r="X107" i="11"/>
  <c r="Y107" i="11" s="1"/>
  <c r="X133" i="11"/>
  <c r="Y133" i="11" s="1"/>
  <c r="X137" i="11"/>
  <c r="Y137" i="11" s="1"/>
  <c r="X144" i="11"/>
  <c r="Y144" i="11" s="1"/>
  <c r="X147" i="11"/>
  <c r="Y147" i="11" s="1"/>
  <c r="X148" i="11"/>
  <c r="Y148" i="11" s="1"/>
  <c r="X153" i="11"/>
  <c r="Y153" i="11" s="1"/>
  <c r="X155" i="11"/>
  <c r="Y155" i="11" s="1"/>
  <c r="X160" i="11"/>
  <c r="Y160" i="11" s="1"/>
  <c r="X162" i="11"/>
  <c r="Y162" i="11" s="1"/>
  <c r="X166" i="11"/>
  <c r="Y166" i="11" s="1"/>
  <c r="X175" i="11"/>
  <c r="Y175" i="11" s="1"/>
  <c r="X176" i="11"/>
  <c r="Y176" i="11" s="1"/>
  <c r="X177" i="11"/>
  <c r="Y177" i="11" s="1"/>
  <c r="X182" i="11"/>
  <c r="Y182" i="11" s="1"/>
  <c r="X183" i="11"/>
  <c r="Y183" i="11" s="1"/>
  <c r="X188" i="11"/>
  <c r="Y188" i="11" s="1"/>
  <c r="X189" i="11"/>
  <c r="Y189" i="11" s="1"/>
  <c r="X192" i="11"/>
  <c r="Y192" i="11" s="1"/>
  <c r="X193" i="11"/>
  <c r="Y193" i="11" s="1"/>
  <c r="X197" i="11"/>
  <c r="Y197" i="11" s="1"/>
  <c r="X201" i="11"/>
  <c r="Y201" i="11" s="1"/>
  <c r="X205" i="11"/>
  <c r="Y205" i="11" s="1"/>
  <c r="X209" i="11"/>
  <c r="Y209" i="11" s="1"/>
  <c r="X213" i="11"/>
  <c r="Y213" i="11" s="1"/>
  <c r="X217" i="11"/>
  <c r="Y217" i="11" s="1"/>
  <c r="X221" i="11"/>
  <c r="Y221" i="11" s="1"/>
  <c r="X225" i="11"/>
  <c r="Y225" i="11" s="1"/>
  <c r="X229" i="11"/>
  <c r="Y229" i="11" s="1"/>
  <c r="X233" i="11"/>
  <c r="Y233" i="11" s="1"/>
  <c r="X237" i="11"/>
  <c r="Y237" i="11" s="1"/>
  <c r="X241" i="11"/>
  <c r="Y241" i="11" s="1"/>
  <c r="X245" i="11"/>
  <c r="Y245" i="11" s="1"/>
  <c r="X249" i="11"/>
  <c r="Y249" i="11" s="1"/>
  <c r="X253" i="11"/>
  <c r="Y253" i="11" s="1"/>
  <c r="X257" i="11"/>
  <c r="Y257" i="11" s="1"/>
  <c r="X261" i="11"/>
  <c r="Y261" i="11" s="1"/>
  <c r="X265" i="11"/>
  <c r="Y265" i="11" s="1"/>
  <c r="X269" i="11"/>
  <c r="Y269" i="11" s="1"/>
  <c r="X273" i="11"/>
  <c r="Y273" i="11" s="1"/>
  <c r="X274" i="11"/>
  <c r="Y274" i="11" s="1"/>
  <c r="X275" i="11"/>
  <c r="Y275" i="11" s="1"/>
  <c r="X279" i="11"/>
  <c r="Y279" i="11" s="1"/>
  <c r="X283" i="11"/>
  <c r="Y283" i="11" s="1"/>
  <c r="X120" i="11"/>
  <c r="Y120" i="11" s="1"/>
  <c r="X126" i="11"/>
  <c r="Y126" i="11" s="1"/>
  <c r="X135" i="11"/>
  <c r="Y135" i="11" s="1"/>
  <c r="X136" i="11"/>
  <c r="Y136" i="11" s="1"/>
  <c r="X139" i="11"/>
  <c r="Y139" i="11" s="1"/>
  <c r="X140" i="11"/>
  <c r="Y140" i="11" s="1"/>
  <c r="X145" i="11"/>
  <c r="Y145" i="11" s="1"/>
  <c r="X152" i="11"/>
  <c r="Y152" i="11" s="1"/>
  <c r="X154" i="11"/>
  <c r="Y154" i="11" s="1"/>
  <c r="X158" i="11"/>
  <c r="Y158" i="11" s="1"/>
  <c r="X167" i="11"/>
  <c r="Y167" i="11" s="1"/>
  <c r="X172" i="11"/>
  <c r="Y172" i="11" s="1"/>
  <c r="X173" i="11"/>
  <c r="Y173" i="11" s="1"/>
  <c r="X178" i="11"/>
  <c r="Y178" i="11" s="1"/>
  <c r="X179" i="11"/>
  <c r="Y179" i="11" s="1"/>
  <c r="X109" i="11"/>
  <c r="Y109" i="11" s="1"/>
  <c r="X169" i="11"/>
  <c r="Y169" i="11" s="1"/>
  <c r="X171" i="11"/>
  <c r="Y171" i="11" s="1"/>
  <c r="X198" i="11"/>
  <c r="Y198" i="11" s="1"/>
  <c r="X199" i="11"/>
  <c r="Y199" i="11" s="1"/>
  <c r="X206" i="11"/>
  <c r="Y206" i="11" s="1"/>
  <c r="X207" i="11"/>
  <c r="Y207" i="11" s="1"/>
  <c r="X214" i="11"/>
  <c r="Y214" i="11" s="1"/>
  <c r="X215" i="11"/>
  <c r="Y215" i="11" s="1"/>
  <c r="X222" i="11"/>
  <c r="Y222" i="11" s="1"/>
  <c r="X223" i="11"/>
  <c r="Y223" i="11" s="1"/>
  <c r="X230" i="11"/>
  <c r="Y230" i="11" s="1"/>
  <c r="X231" i="11"/>
  <c r="Y231" i="11" s="1"/>
  <c r="X238" i="11"/>
  <c r="Y238" i="11" s="1"/>
  <c r="X239" i="11"/>
  <c r="Y239" i="11" s="1"/>
  <c r="X246" i="11"/>
  <c r="Y246" i="11" s="1"/>
  <c r="X247" i="11"/>
  <c r="Y247" i="11" s="1"/>
  <c r="X254" i="11"/>
  <c r="Y254" i="11" s="1"/>
  <c r="X255" i="11"/>
  <c r="Y255" i="11" s="1"/>
  <c r="X262" i="11"/>
  <c r="Y262" i="11" s="1"/>
  <c r="X263" i="11"/>
  <c r="Y263" i="11" s="1"/>
  <c r="X270" i="11"/>
  <c r="Y270" i="11" s="1"/>
  <c r="X271" i="11"/>
  <c r="Y271" i="11" s="1"/>
  <c r="X277" i="11"/>
  <c r="Y277" i="11" s="1"/>
  <c r="X287" i="11"/>
  <c r="Y287" i="11" s="1"/>
  <c r="X291" i="11"/>
  <c r="Y291" i="11" s="1"/>
  <c r="X295" i="11"/>
  <c r="Y295" i="11" s="1"/>
  <c r="X299" i="11"/>
  <c r="Y299" i="11" s="1"/>
  <c r="X303" i="11"/>
  <c r="Y303" i="11" s="1"/>
  <c r="X307" i="11"/>
  <c r="Y307" i="11" s="1"/>
  <c r="X311" i="11"/>
  <c r="Y311" i="11" s="1"/>
  <c r="X315" i="11"/>
  <c r="Y315" i="11" s="1"/>
  <c r="X319" i="11"/>
  <c r="Y319" i="11" s="1"/>
  <c r="X323" i="11"/>
  <c r="Y323" i="11" s="1"/>
  <c r="X327" i="11"/>
  <c r="Y327" i="11" s="1"/>
  <c r="X332" i="11"/>
  <c r="Y332" i="11" s="1"/>
  <c r="X336" i="11"/>
  <c r="Y336" i="11" s="1"/>
  <c r="X340" i="11"/>
  <c r="Y340" i="11" s="1"/>
  <c r="X344" i="11"/>
  <c r="Y344" i="11" s="1"/>
  <c r="X348" i="11"/>
  <c r="Y348" i="11" s="1"/>
  <c r="X352" i="11"/>
  <c r="Y352" i="11" s="1"/>
  <c r="X356" i="11"/>
  <c r="Y356" i="11" s="1"/>
  <c r="X190" i="11"/>
  <c r="Y190" i="11" s="1"/>
  <c r="X191" i="11"/>
  <c r="Y191" i="11" s="1"/>
  <c r="X325" i="11"/>
  <c r="Y325" i="11" s="1"/>
  <c r="X329" i="11"/>
  <c r="Y329" i="11" s="1"/>
  <c r="X334" i="11"/>
  <c r="Y334" i="11" s="1"/>
  <c r="X342" i="11"/>
  <c r="Y342" i="11" s="1"/>
  <c r="X350" i="11"/>
  <c r="Y350" i="11" s="1"/>
  <c r="X112" i="11"/>
  <c r="Y112" i="11" s="1"/>
  <c r="X141" i="11"/>
  <c r="Y141" i="11" s="1"/>
  <c r="X142" i="11"/>
  <c r="Y142" i="11" s="1"/>
  <c r="X282" i="11"/>
  <c r="Y282" i="11" s="1"/>
  <c r="X284" i="11"/>
  <c r="Y284" i="11" s="1"/>
  <c r="X286" i="11"/>
  <c r="Y286" i="11" s="1"/>
  <c r="X290" i="11"/>
  <c r="Y290" i="11" s="1"/>
  <c r="X294" i="11"/>
  <c r="Y294" i="11" s="1"/>
  <c r="X298" i="11"/>
  <c r="Y298" i="11" s="1"/>
  <c r="X302" i="11"/>
  <c r="Y302" i="11" s="1"/>
  <c r="X306" i="11"/>
  <c r="Y306" i="11" s="1"/>
  <c r="X310" i="11"/>
  <c r="Y310" i="11" s="1"/>
  <c r="X314" i="11"/>
  <c r="Y314" i="11" s="1"/>
  <c r="X318" i="11"/>
  <c r="Y318" i="11" s="1"/>
  <c r="X322" i="11"/>
  <c r="Y322" i="11" s="1"/>
  <c r="X326" i="11"/>
  <c r="Y326" i="11" s="1"/>
  <c r="X330" i="11"/>
  <c r="Y330" i="11" s="1"/>
  <c r="X333" i="11"/>
  <c r="Y333" i="11" s="1"/>
  <c r="X337" i="11"/>
  <c r="Y337" i="11" s="1"/>
  <c r="X341" i="11"/>
  <c r="Y341" i="11" s="1"/>
  <c r="X345" i="11"/>
  <c r="Y345" i="11" s="1"/>
  <c r="X349" i="11"/>
  <c r="Y349" i="11" s="1"/>
  <c r="X353" i="11"/>
  <c r="Y353" i="11" s="1"/>
  <c r="X357" i="11"/>
  <c r="Y357" i="11" s="1"/>
  <c r="X75" i="11"/>
  <c r="Y75" i="11" s="1"/>
  <c r="X184" i="11"/>
  <c r="Y184" i="11" s="1"/>
  <c r="X194" i="11"/>
  <c r="Y194" i="11" s="1"/>
  <c r="X195" i="11"/>
  <c r="Y195" i="11" s="1"/>
  <c r="X202" i="11"/>
  <c r="Y202" i="11" s="1"/>
  <c r="X203" i="11"/>
  <c r="Y203" i="11" s="1"/>
  <c r="X210" i="11"/>
  <c r="Y210" i="11" s="1"/>
  <c r="X211" i="11"/>
  <c r="Y211" i="11" s="1"/>
  <c r="X218" i="11"/>
  <c r="Y218" i="11" s="1"/>
  <c r="X219" i="11"/>
  <c r="Y219" i="11" s="1"/>
  <c r="X226" i="11"/>
  <c r="Y226" i="11" s="1"/>
  <c r="X227" i="11"/>
  <c r="Y227" i="11" s="1"/>
  <c r="X234" i="11"/>
  <c r="Y234" i="11" s="1"/>
  <c r="X235" i="11"/>
  <c r="Y235" i="11" s="1"/>
  <c r="X242" i="11"/>
  <c r="Y242" i="11" s="1"/>
  <c r="X243" i="11"/>
  <c r="Y243" i="11" s="1"/>
  <c r="X250" i="11"/>
  <c r="Y250" i="11" s="1"/>
  <c r="X251" i="11"/>
  <c r="Y251" i="11" s="1"/>
  <c r="X258" i="11"/>
  <c r="Y258" i="11" s="1"/>
  <c r="X259" i="11"/>
  <c r="Y259" i="11" s="1"/>
  <c r="X266" i="11"/>
  <c r="Y266" i="11" s="1"/>
  <c r="X267" i="11"/>
  <c r="Y267" i="11" s="1"/>
  <c r="X278" i="11"/>
  <c r="Y278" i="11" s="1"/>
  <c r="X280" i="11"/>
  <c r="Y280" i="11" s="1"/>
  <c r="X285" i="11"/>
  <c r="Y285" i="11" s="1"/>
  <c r="X289" i="11"/>
  <c r="Y289" i="11" s="1"/>
  <c r="X293" i="11"/>
  <c r="Y293" i="11" s="1"/>
  <c r="X297" i="11"/>
  <c r="Y297" i="11" s="1"/>
  <c r="X301" i="11"/>
  <c r="Y301" i="11" s="1"/>
  <c r="X305" i="11"/>
  <c r="Y305" i="11" s="1"/>
  <c r="X309" i="11"/>
  <c r="Y309" i="11" s="1"/>
  <c r="X313" i="11"/>
  <c r="Y313" i="11" s="1"/>
  <c r="X317" i="11"/>
  <c r="Y317" i="11" s="1"/>
  <c r="X321" i="11"/>
  <c r="Y321" i="11" s="1"/>
  <c r="X331" i="11"/>
  <c r="Y331" i="11" s="1"/>
  <c r="X338" i="11"/>
  <c r="Y338" i="11" s="1"/>
  <c r="X346" i="11"/>
  <c r="Y346" i="11" s="1"/>
  <c r="X292" i="11"/>
  <c r="Y292" i="11" s="1"/>
  <c r="X308" i="11"/>
  <c r="Y308" i="11" s="1"/>
  <c r="X324" i="11"/>
  <c r="Y324" i="11" s="1"/>
  <c r="X347" i="11"/>
  <c r="Y347" i="11" s="1"/>
  <c r="X354" i="11"/>
  <c r="Y354" i="11" s="1"/>
  <c r="X355" i="11"/>
  <c r="Y355" i="11" s="1"/>
  <c r="X296" i="11"/>
  <c r="Y296" i="11" s="1"/>
  <c r="X328" i="11"/>
  <c r="Y328" i="11" s="1"/>
  <c r="X335" i="11"/>
  <c r="Y335" i="11" s="1"/>
  <c r="X92" i="11"/>
  <c r="Y92" i="11" s="1"/>
  <c r="X164" i="11"/>
  <c r="Y164" i="11" s="1"/>
  <c r="X165" i="11"/>
  <c r="Y165" i="11" s="1"/>
  <c r="X281" i="11"/>
  <c r="Y281" i="11" s="1"/>
  <c r="X288" i="11"/>
  <c r="Y288" i="11" s="1"/>
  <c r="X304" i="11"/>
  <c r="Y304" i="11" s="1"/>
  <c r="X320" i="11"/>
  <c r="Y320" i="11" s="1"/>
  <c r="X343" i="11"/>
  <c r="Y343" i="11" s="1"/>
  <c r="X312" i="11"/>
  <c r="Y312" i="11" s="1"/>
  <c r="X351" i="11"/>
  <c r="Y351" i="11" s="1"/>
  <c r="X159" i="11"/>
  <c r="Y159" i="11" s="1"/>
  <c r="X300" i="11"/>
  <c r="Y300" i="11" s="1"/>
  <c r="X316" i="11"/>
  <c r="Y316" i="11" s="1"/>
  <c r="X339" i="11"/>
  <c r="Y339" i="11" s="1"/>
  <c r="X358" i="11"/>
  <c r="Y358" i="11" s="1"/>
  <c r="X359" i="11"/>
  <c r="Y359" i="11" s="1"/>
  <c r="X185" i="11"/>
  <c r="Y185" i="11" s="1"/>
  <c r="N125" i="11"/>
  <c r="N147" i="11"/>
  <c r="N186" i="11"/>
  <c r="N182" i="11"/>
  <c r="N88" i="11"/>
  <c r="N172" i="11"/>
  <c r="N156" i="11"/>
  <c r="N136" i="11"/>
  <c r="N135" i="11"/>
  <c r="N178" i="11"/>
  <c r="N193" i="11"/>
  <c r="N116" i="11"/>
  <c r="N128" i="11"/>
  <c r="N161" i="11"/>
  <c r="N104" i="11"/>
  <c r="N113" i="11"/>
  <c r="N112" i="11"/>
  <c r="N111" i="11"/>
  <c r="N99" i="11"/>
  <c r="N77" i="11"/>
  <c r="N163" i="11"/>
  <c r="N144" i="11"/>
  <c r="N123" i="11"/>
  <c r="N89" i="11"/>
  <c r="N170" i="11"/>
  <c r="N183" i="11"/>
  <c r="N87" i="11"/>
  <c r="N96" i="11"/>
  <c r="N101" i="11"/>
  <c r="N167" i="11"/>
  <c r="N124" i="11"/>
  <c r="N190" i="11"/>
  <c r="N171" i="11"/>
  <c r="N160" i="11"/>
  <c r="N108" i="11"/>
  <c r="N195" i="11"/>
  <c r="N207" i="11"/>
  <c r="N92" i="11"/>
  <c r="N174" i="11"/>
  <c r="N198" i="11"/>
  <c r="N159" i="11"/>
  <c r="N149" i="11"/>
  <c r="N120" i="11"/>
  <c r="N148" i="11"/>
  <c r="N132" i="11"/>
  <c r="N194" i="11"/>
  <c r="N84" i="11"/>
  <c r="N205" i="11"/>
  <c r="N181" i="11"/>
  <c r="N206" i="11"/>
  <c r="N76" i="11"/>
  <c r="N202" i="11"/>
  <c r="N140" i="11"/>
  <c r="N100" i="11"/>
  <c r="N152" i="11"/>
  <c r="N210" i="11"/>
  <c r="T112" i="11"/>
  <c r="T183" i="11"/>
  <c r="T156" i="11"/>
  <c r="T170" i="11"/>
  <c r="T124" i="11"/>
  <c r="T172" i="11"/>
  <c r="T116" i="11"/>
  <c r="T88" i="11"/>
  <c r="T136" i="11"/>
  <c r="T186" i="11"/>
  <c r="T163" i="11"/>
  <c r="T181" i="11"/>
  <c r="T144" i="11"/>
  <c r="T87" i="11"/>
  <c r="T96" i="11"/>
  <c r="T101" i="11"/>
  <c r="T77" i="11"/>
  <c r="T193" i="11"/>
  <c r="T167" i="11"/>
  <c r="T147" i="11"/>
  <c r="T135" i="11"/>
  <c r="T123" i="11"/>
  <c r="T104" i="11"/>
  <c r="T111" i="11"/>
  <c r="T182" i="11"/>
  <c r="T171" i="11"/>
  <c r="T178" i="11"/>
  <c r="T128" i="11"/>
  <c r="T161" i="11"/>
  <c r="T149" i="11"/>
  <c r="T125" i="11"/>
  <c r="T113" i="11"/>
  <c r="T99" i="11"/>
  <c r="T89" i="11"/>
  <c r="T207" i="11"/>
  <c r="T140" i="11"/>
  <c r="T84" i="11"/>
  <c r="T174" i="11"/>
  <c r="T198" i="11"/>
  <c r="T159" i="11"/>
  <c r="T148" i="11"/>
  <c r="T92" i="11"/>
  <c r="T190" i="11"/>
  <c r="T205" i="11"/>
  <c r="T120" i="11"/>
  <c r="T195" i="11"/>
  <c r="T76" i="11"/>
  <c r="T160" i="11"/>
  <c r="T108" i="11"/>
  <c r="T132" i="11"/>
  <c r="T202" i="11"/>
  <c r="T210" i="11"/>
  <c r="T206" i="11"/>
  <c r="T194" i="11"/>
  <c r="T100" i="11"/>
  <c r="T152" i="11"/>
  <c r="O112" i="11"/>
  <c r="O99" i="11"/>
  <c r="O193" i="11"/>
  <c r="O163" i="11"/>
  <c r="O147" i="11"/>
  <c r="O182" i="11"/>
  <c r="O135" i="11"/>
  <c r="O125" i="11"/>
  <c r="O136" i="11"/>
  <c r="O183" i="11"/>
  <c r="O88" i="11"/>
  <c r="O178" i="11"/>
  <c r="O170" i="11"/>
  <c r="O144" i="11"/>
  <c r="O116" i="11"/>
  <c r="O104" i="11"/>
  <c r="O113" i="11"/>
  <c r="O111" i="11"/>
  <c r="O101" i="11"/>
  <c r="O123" i="11"/>
  <c r="O181" i="11"/>
  <c r="O156" i="11"/>
  <c r="O87" i="11"/>
  <c r="O96" i="11"/>
  <c r="O124" i="11"/>
  <c r="O172" i="11"/>
  <c r="O128" i="11"/>
  <c r="O186" i="11"/>
  <c r="O190" i="11"/>
  <c r="O159" i="11"/>
  <c r="O77" i="11"/>
  <c r="O205" i="11"/>
  <c r="O195" i="11"/>
  <c r="O140" i="11"/>
  <c r="O76" i="11"/>
  <c r="O100" i="11"/>
  <c r="O149" i="11"/>
  <c r="O160" i="11"/>
  <c r="O206" i="11"/>
  <c r="O194" i="11"/>
  <c r="O92" i="11"/>
  <c r="O152" i="11"/>
  <c r="O171" i="11"/>
  <c r="O167" i="11"/>
  <c r="O120" i="11"/>
  <c r="O207" i="11"/>
  <c r="O84" i="11"/>
  <c r="O89" i="11"/>
  <c r="O161" i="11"/>
  <c r="O108" i="11"/>
  <c r="O148" i="11"/>
  <c r="O132" i="11"/>
  <c r="O202" i="11"/>
  <c r="O174" i="11"/>
  <c r="O210" i="11"/>
  <c r="O198" i="11"/>
  <c r="V360" i="11"/>
  <c r="W360" i="11" s="1"/>
  <c r="V363" i="11"/>
  <c r="W363" i="11" s="1"/>
  <c r="V28" i="11"/>
  <c r="W28" i="11" s="1"/>
  <c r="V35" i="11"/>
  <c r="W35" i="11" s="1"/>
  <c r="V38" i="11"/>
  <c r="W38" i="11" s="1"/>
  <c r="V39" i="11"/>
  <c r="W39" i="11" s="1"/>
  <c r="V41" i="11"/>
  <c r="W41" i="11" s="1"/>
  <c r="V55" i="11"/>
  <c r="W55" i="11" s="1"/>
  <c r="V60" i="11"/>
  <c r="W60" i="11" s="1"/>
  <c r="V62" i="11"/>
  <c r="W62" i="11" s="1"/>
  <c r="V66" i="11"/>
  <c r="W66" i="11" s="1"/>
  <c r="V67" i="11"/>
  <c r="W67" i="11" s="1"/>
  <c r="V22" i="11"/>
  <c r="W22" i="11" s="1"/>
  <c r="V23" i="11"/>
  <c r="W23" i="11" s="1"/>
  <c r="V25" i="11"/>
  <c r="W25" i="11" s="1"/>
  <c r="V32" i="11"/>
  <c r="W32" i="11" s="1"/>
  <c r="V33" i="11"/>
  <c r="W33" i="11" s="1"/>
  <c r="V40" i="11"/>
  <c r="W40" i="11" s="1"/>
  <c r="V50" i="11"/>
  <c r="W50" i="11" s="1"/>
  <c r="V52" i="11"/>
  <c r="W52" i="11" s="1"/>
  <c r="V54" i="11"/>
  <c r="W54" i="11" s="1"/>
  <c r="V58" i="11"/>
  <c r="W58" i="11" s="1"/>
  <c r="V59" i="11"/>
  <c r="W59" i="11" s="1"/>
  <c r="V65" i="11"/>
  <c r="W65" i="11" s="1"/>
  <c r="V362" i="11"/>
  <c r="W362" i="11" s="1"/>
  <c r="V24" i="11"/>
  <c r="W24" i="11" s="1"/>
  <c r="V29" i="11"/>
  <c r="W29" i="11" s="1"/>
  <c r="V30" i="11"/>
  <c r="W30" i="11" s="1"/>
  <c r="V31" i="11"/>
  <c r="W31" i="11" s="1"/>
  <c r="V34" i="11"/>
  <c r="W34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1" i="11"/>
  <c r="W51" i="11" s="1"/>
  <c r="V27" i="11"/>
  <c r="W27" i="11" s="1"/>
  <c r="V53" i="11"/>
  <c r="W53" i="11" s="1"/>
  <c r="V68" i="11"/>
  <c r="W68" i="11" s="1"/>
  <c r="V69" i="11"/>
  <c r="W69" i="11" s="1"/>
  <c r="V72" i="11"/>
  <c r="W72" i="11" s="1"/>
  <c r="V364" i="11"/>
  <c r="W364" i="11" s="1"/>
  <c r="V71" i="11"/>
  <c r="W71" i="11" s="1"/>
  <c r="V76" i="11"/>
  <c r="W76" i="11" s="1"/>
  <c r="V78" i="11"/>
  <c r="W78" i="11" s="1"/>
  <c r="V79" i="11"/>
  <c r="W79" i="11" s="1"/>
  <c r="V82" i="11"/>
  <c r="W82" i="11" s="1"/>
  <c r="V83" i="11"/>
  <c r="W83" i="11" s="1"/>
  <c r="V93" i="11"/>
  <c r="W93" i="11" s="1"/>
  <c r="V96" i="11"/>
  <c r="W96" i="11" s="1"/>
  <c r="V103" i="11"/>
  <c r="W103" i="11" s="1"/>
  <c r="V108" i="11"/>
  <c r="W108" i="11" s="1"/>
  <c r="V37" i="11"/>
  <c r="W37" i="11" s="1"/>
  <c r="V56" i="11"/>
  <c r="W56" i="11" s="1"/>
  <c r="V57" i="11"/>
  <c r="W57" i="11" s="1"/>
  <c r="V70" i="11"/>
  <c r="W70" i="11" s="1"/>
  <c r="V74" i="11"/>
  <c r="W74" i="11" s="1"/>
  <c r="V75" i="11"/>
  <c r="W75" i="11" s="1"/>
  <c r="V85" i="11"/>
  <c r="W85" i="11" s="1"/>
  <c r="V89" i="11"/>
  <c r="W89" i="11" s="1"/>
  <c r="V95" i="11"/>
  <c r="W95" i="11" s="1"/>
  <c r="V100" i="11"/>
  <c r="W100" i="11" s="1"/>
  <c r="V102" i="11"/>
  <c r="W102" i="11" s="1"/>
  <c r="V106" i="11"/>
  <c r="W106" i="11" s="1"/>
  <c r="V107" i="11"/>
  <c r="W107" i="11" s="1"/>
  <c r="V86" i="11"/>
  <c r="W86" i="11" s="1"/>
  <c r="V94" i="11"/>
  <c r="W94" i="11" s="1"/>
  <c r="V98" i="11"/>
  <c r="W98" i="11" s="1"/>
  <c r="V111" i="11"/>
  <c r="W111" i="11" s="1"/>
  <c r="V116" i="11"/>
  <c r="W116" i="11" s="1"/>
  <c r="V117" i="11"/>
  <c r="W117" i="11" s="1"/>
  <c r="V118" i="11"/>
  <c r="W118" i="11" s="1"/>
  <c r="V121" i="11"/>
  <c r="W121" i="11" s="1"/>
  <c r="V123" i="11"/>
  <c r="W123" i="11" s="1"/>
  <c r="V36" i="11"/>
  <c r="W36" i="11" s="1"/>
  <c r="V73" i="11"/>
  <c r="W73" i="11" s="1"/>
  <c r="V80" i="11"/>
  <c r="W80" i="11" s="1"/>
  <c r="V81" i="11"/>
  <c r="W81" i="11" s="1"/>
  <c r="V87" i="11"/>
  <c r="W87" i="11" s="1"/>
  <c r="V88" i="11"/>
  <c r="W88" i="11" s="1"/>
  <c r="V90" i="11"/>
  <c r="W90" i="11" s="1"/>
  <c r="V91" i="11"/>
  <c r="W91" i="11" s="1"/>
  <c r="V99" i="11"/>
  <c r="W99" i="11" s="1"/>
  <c r="V101" i="11"/>
  <c r="W101" i="11" s="1"/>
  <c r="V109" i="11"/>
  <c r="W109" i="11" s="1"/>
  <c r="V114" i="11"/>
  <c r="W114" i="11" s="1"/>
  <c r="V124" i="11"/>
  <c r="W124" i="11" s="1"/>
  <c r="V127" i="11"/>
  <c r="W127" i="11" s="1"/>
  <c r="V128" i="11"/>
  <c r="W128" i="11" s="1"/>
  <c r="V132" i="11"/>
  <c r="W132" i="11" s="1"/>
  <c r="V134" i="11"/>
  <c r="W134" i="11" s="1"/>
  <c r="V137" i="11"/>
  <c r="W137" i="11" s="1"/>
  <c r="V138" i="11"/>
  <c r="W138" i="11" s="1"/>
  <c r="V63" i="11"/>
  <c r="W63" i="11" s="1"/>
  <c r="V64" i="11"/>
  <c r="W64" i="11" s="1"/>
  <c r="V84" i="11"/>
  <c r="W84" i="11" s="1"/>
  <c r="V92" i="11"/>
  <c r="W92" i="11" s="1"/>
  <c r="V112" i="11"/>
  <c r="W112" i="11" s="1"/>
  <c r="V120" i="11"/>
  <c r="W120" i="11" s="1"/>
  <c r="V131" i="11"/>
  <c r="W131" i="11" s="1"/>
  <c r="V140" i="11"/>
  <c r="W140" i="11" s="1"/>
  <c r="V142" i="11"/>
  <c r="W142" i="11" s="1"/>
  <c r="V148" i="11"/>
  <c r="W148" i="11" s="1"/>
  <c r="V77" i="11"/>
  <c r="W77" i="11" s="1"/>
  <c r="V113" i="11"/>
  <c r="W113" i="11" s="1"/>
  <c r="V122" i="11"/>
  <c r="W122" i="11" s="1"/>
  <c r="V125" i="11"/>
  <c r="W125" i="11" s="1"/>
  <c r="V129" i="11"/>
  <c r="W129" i="11" s="1"/>
  <c r="V133" i="11"/>
  <c r="W133" i="11" s="1"/>
  <c r="V139" i="11"/>
  <c r="W139" i="11" s="1"/>
  <c r="V144" i="11"/>
  <c r="W144" i="11" s="1"/>
  <c r="V146" i="11"/>
  <c r="W146" i="11" s="1"/>
  <c r="V155" i="11"/>
  <c r="W155" i="11" s="1"/>
  <c r="V160" i="11"/>
  <c r="W160" i="11" s="1"/>
  <c r="V162" i="11"/>
  <c r="W162" i="11" s="1"/>
  <c r="V166" i="11"/>
  <c r="W166" i="11" s="1"/>
  <c r="V167" i="11"/>
  <c r="W167" i="11" s="1"/>
  <c r="V173" i="11"/>
  <c r="W173" i="11" s="1"/>
  <c r="V176" i="11"/>
  <c r="W176" i="11" s="1"/>
  <c r="V179" i="11"/>
  <c r="W179" i="11" s="1"/>
  <c r="V182" i="11"/>
  <c r="W182" i="11" s="1"/>
  <c r="V185" i="11"/>
  <c r="W185" i="11" s="1"/>
  <c r="V188" i="11"/>
  <c r="W188" i="11" s="1"/>
  <c r="V192" i="11"/>
  <c r="W192" i="11" s="1"/>
  <c r="V194" i="11"/>
  <c r="W194" i="11" s="1"/>
  <c r="V198" i="11"/>
  <c r="W198" i="11" s="1"/>
  <c r="V202" i="11"/>
  <c r="W202" i="11" s="1"/>
  <c r="V206" i="11"/>
  <c r="W206" i="11" s="1"/>
  <c r="V210" i="11"/>
  <c r="W210" i="11" s="1"/>
  <c r="V214" i="11"/>
  <c r="W214" i="11" s="1"/>
  <c r="V218" i="11"/>
  <c r="W218" i="11" s="1"/>
  <c r="V222" i="11"/>
  <c r="W222" i="11" s="1"/>
  <c r="V226" i="11"/>
  <c r="W226" i="11" s="1"/>
  <c r="V230" i="11"/>
  <c r="W230" i="11" s="1"/>
  <c r="V234" i="11"/>
  <c r="W234" i="11" s="1"/>
  <c r="V238" i="11"/>
  <c r="W238" i="11" s="1"/>
  <c r="V242" i="11"/>
  <c r="W242" i="11" s="1"/>
  <c r="V246" i="11"/>
  <c r="W246" i="11" s="1"/>
  <c r="V250" i="11"/>
  <c r="W250" i="11" s="1"/>
  <c r="V254" i="11"/>
  <c r="W254" i="11" s="1"/>
  <c r="V258" i="11"/>
  <c r="W258" i="11" s="1"/>
  <c r="V262" i="11"/>
  <c r="W262" i="11" s="1"/>
  <c r="V266" i="11"/>
  <c r="W266" i="11" s="1"/>
  <c r="V270" i="11"/>
  <c r="W270" i="11" s="1"/>
  <c r="V274" i="11"/>
  <c r="W274" i="11" s="1"/>
  <c r="V275" i="11"/>
  <c r="W275" i="11" s="1"/>
  <c r="V126" i="11"/>
  <c r="W126" i="11" s="1"/>
  <c r="V135" i="11"/>
  <c r="W135" i="11" s="1"/>
  <c r="V136" i="11"/>
  <c r="W136" i="11" s="1"/>
  <c r="V145" i="11"/>
  <c r="W145" i="11" s="1"/>
  <c r="V149" i="11"/>
  <c r="W149" i="11" s="1"/>
  <c r="V152" i="11"/>
  <c r="W152" i="11" s="1"/>
  <c r="V154" i="11"/>
  <c r="W154" i="11" s="1"/>
  <c r="V158" i="11"/>
  <c r="W158" i="11" s="1"/>
  <c r="V159" i="11"/>
  <c r="W159" i="11" s="1"/>
  <c r="V165" i="11"/>
  <c r="W165" i="11" s="1"/>
  <c r="V169" i="11"/>
  <c r="W169" i="11" s="1"/>
  <c r="V172" i="11"/>
  <c r="W172" i="11" s="1"/>
  <c r="V178" i="11"/>
  <c r="W178" i="11" s="1"/>
  <c r="V184" i="11"/>
  <c r="W184" i="11" s="1"/>
  <c r="V191" i="11"/>
  <c r="W191" i="11" s="1"/>
  <c r="V195" i="11"/>
  <c r="W195" i="11" s="1"/>
  <c r="V199" i="11"/>
  <c r="W199" i="11" s="1"/>
  <c r="V203" i="11"/>
  <c r="W203" i="11" s="1"/>
  <c r="V207" i="11"/>
  <c r="W207" i="11" s="1"/>
  <c r="V211" i="11"/>
  <c r="W211" i="11" s="1"/>
  <c r="V215" i="11"/>
  <c r="W215" i="11" s="1"/>
  <c r="V219" i="11"/>
  <c r="W219" i="11" s="1"/>
  <c r="V223" i="11"/>
  <c r="W223" i="11" s="1"/>
  <c r="V227" i="11"/>
  <c r="W227" i="11" s="1"/>
  <c r="V231" i="11"/>
  <c r="W231" i="11" s="1"/>
  <c r="V235" i="11"/>
  <c r="W235" i="11" s="1"/>
  <c r="V239" i="11"/>
  <c r="W239" i="11" s="1"/>
  <c r="V243" i="11"/>
  <c r="W243" i="11" s="1"/>
  <c r="V247" i="11"/>
  <c r="W247" i="11" s="1"/>
  <c r="V251" i="11"/>
  <c r="W251" i="11" s="1"/>
  <c r="V255" i="11"/>
  <c r="W255" i="11" s="1"/>
  <c r="V259" i="11"/>
  <c r="W259" i="11" s="1"/>
  <c r="V263" i="11"/>
  <c r="W263" i="11" s="1"/>
  <c r="V267" i="11"/>
  <c r="W267" i="11" s="1"/>
  <c r="V271" i="11"/>
  <c r="W271" i="11" s="1"/>
  <c r="V278" i="11"/>
  <c r="W278" i="11" s="1"/>
  <c r="V282" i="11"/>
  <c r="W282" i="11" s="1"/>
  <c r="V26" i="11"/>
  <c r="W26" i="11" s="1"/>
  <c r="V61" i="11"/>
  <c r="W61" i="11" s="1"/>
  <c r="V104" i="11"/>
  <c r="W104" i="11" s="1"/>
  <c r="V105" i="11"/>
  <c r="W105" i="11" s="1"/>
  <c r="V110" i="11"/>
  <c r="W110" i="11" s="1"/>
  <c r="V119" i="11"/>
  <c r="W119" i="11" s="1"/>
  <c r="V130" i="11"/>
  <c r="W130" i="11" s="1"/>
  <c r="V141" i="11"/>
  <c r="W141" i="11" s="1"/>
  <c r="V151" i="11"/>
  <c r="W151" i="11" s="1"/>
  <c r="V157" i="11"/>
  <c r="W157" i="11" s="1"/>
  <c r="V161" i="11"/>
  <c r="W161" i="11" s="1"/>
  <c r="V164" i="11"/>
  <c r="W164" i="11" s="1"/>
  <c r="V171" i="11"/>
  <c r="W171" i="11" s="1"/>
  <c r="V181" i="11"/>
  <c r="W181" i="11" s="1"/>
  <c r="V150" i="11"/>
  <c r="W150" i="11" s="1"/>
  <c r="V153" i="11"/>
  <c r="W153" i="11" s="1"/>
  <c r="V163" i="11"/>
  <c r="W163" i="11" s="1"/>
  <c r="V168" i="11"/>
  <c r="W168" i="11" s="1"/>
  <c r="V170" i="11"/>
  <c r="W170" i="11" s="1"/>
  <c r="V186" i="11"/>
  <c r="W186" i="11" s="1"/>
  <c r="V187" i="11"/>
  <c r="W187" i="11" s="1"/>
  <c r="V279" i="11"/>
  <c r="W279" i="11" s="1"/>
  <c r="V284" i="11"/>
  <c r="W284" i="11" s="1"/>
  <c r="V286" i="11"/>
  <c r="W286" i="11" s="1"/>
  <c r="V290" i="11"/>
  <c r="W290" i="11" s="1"/>
  <c r="V294" i="11"/>
  <c r="W294" i="11" s="1"/>
  <c r="V298" i="11"/>
  <c r="W298" i="11" s="1"/>
  <c r="V302" i="11"/>
  <c r="W302" i="11" s="1"/>
  <c r="V306" i="11"/>
  <c r="W306" i="11" s="1"/>
  <c r="V310" i="11"/>
  <c r="W310" i="11" s="1"/>
  <c r="V314" i="11"/>
  <c r="W314" i="11" s="1"/>
  <c r="V318" i="11"/>
  <c r="W318" i="11" s="1"/>
  <c r="V322" i="11"/>
  <c r="W322" i="11" s="1"/>
  <c r="V326" i="11"/>
  <c r="W326" i="11" s="1"/>
  <c r="V330" i="11"/>
  <c r="W330" i="11" s="1"/>
  <c r="V331" i="11"/>
  <c r="W331" i="11" s="1"/>
  <c r="V334" i="11"/>
  <c r="W334" i="11" s="1"/>
  <c r="V338" i="11"/>
  <c r="W338" i="11" s="1"/>
  <c r="V342" i="11"/>
  <c r="W342" i="11" s="1"/>
  <c r="V346" i="11"/>
  <c r="W346" i="11" s="1"/>
  <c r="V350" i="11"/>
  <c r="W350" i="11" s="1"/>
  <c r="V354" i="11"/>
  <c r="W354" i="11" s="1"/>
  <c r="V358" i="11"/>
  <c r="W358" i="11" s="1"/>
  <c r="V316" i="11"/>
  <c r="W316" i="11" s="1"/>
  <c r="V324" i="11"/>
  <c r="W324" i="11" s="1"/>
  <c r="V328" i="11"/>
  <c r="W328" i="11" s="1"/>
  <c r="V336" i="11"/>
  <c r="W336" i="11" s="1"/>
  <c r="V344" i="11"/>
  <c r="W344" i="11" s="1"/>
  <c r="V352" i="11"/>
  <c r="W352" i="11" s="1"/>
  <c r="V156" i="11"/>
  <c r="W156" i="11" s="1"/>
  <c r="V174" i="11"/>
  <c r="W174" i="11" s="1"/>
  <c r="V175" i="11"/>
  <c r="W175" i="11" s="1"/>
  <c r="V177" i="11"/>
  <c r="W177" i="11" s="1"/>
  <c r="V189" i="11"/>
  <c r="W189" i="11" s="1"/>
  <c r="V190" i="11"/>
  <c r="W190" i="11" s="1"/>
  <c r="V196" i="11"/>
  <c r="W196" i="11" s="1"/>
  <c r="V197" i="11"/>
  <c r="W197" i="11" s="1"/>
  <c r="V204" i="11"/>
  <c r="W204" i="11" s="1"/>
  <c r="V205" i="11"/>
  <c r="W205" i="11" s="1"/>
  <c r="V212" i="11"/>
  <c r="W212" i="11" s="1"/>
  <c r="V213" i="11"/>
  <c r="W213" i="11" s="1"/>
  <c r="V220" i="11"/>
  <c r="W220" i="11" s="1"/>
  <c r="V221" i="11"/>
  <c r="W221" i="11" s="1"/>
  <c r="V228" i="11"/>
  <c r="W228" i="11" s="1"/>
  <c r="V229" i="11"/>
  <c r="W229" i="11" s="1"/>
  <c r="V236" i="11"/>
  <c r="W236" i="11" s="1"/>
  <c r="V237" i="11"/>
  <c r="W237" i="11" s="1"/>
  <c r="V244" i="11"/>
  <c r="W244" i="11" s="1"/>
  <c r="V245" i="11"/>
  <c r="W245" i="11" s="1"/>
  <c r="V252" i="11"/>
  <c r="W252" i="11" s="1"/>
  <c r="V253" i="11"/>
  <c r="W253" i="11" s="1"/>
  <c r="V260" i="11"/>
  <c r="W260" i="11" s="1"/>
  <c r="V261" i="11"/>
  <c r="W261" i="11" s="1"/>
  <c r="V268" i="11"/>
  <c r="W268" i="11" s="1"/>
  <c r="V269" i="11"/>
  <c r="W269" i="11" s="1"/>
  <c r="V280" i="11"/>
  <c r="W280" i="11" s="1"/>
  <c r="V285" i="11"/>
  <c r="W285" i="11" s="1"/>
  <c r="V289" i="11"/>
  <c r="W289" i="11" s="1"/>
  <c r="V293" i="11"/>
  <c r="W293" i="11" s="1"/>
  <c r="V297" i="11"/>
  <c r="W297" i="11" s="1"/>
  <c r="V301" i="11"/>
  <c r="W301" i="11" s="1"/>
  <c r="V305" i="11"/>
  <c r="W305" i="11" s="1"/>
  <c r="V309" i="11"/>
  <c r="W309" i="11" s="1"/>
  <c r="V313" i="11"/>
  <c r="W313" i="11" s="1"/>
  <c r="V317" i="11"/>
  <c r="W317" i="11" s="1"/>
  <c r="V321" i="11"/>
  <c r="W321" i="11" s="1"/>
  <c r="V325" i="11"/>
  <c r="W325" i="11" s="1"/>
  <c r="V329" i="11"/>
  <c r="W329" i="11" s="1"/>
  <c r="V335" i="11"/>
  <c r="W335" i="11" s="1"/>
  <c r="V339" i="11"/>
  <c r="W339" i="11" s="1"/>
  <c r="V343" i="11"/>
  <c r="W343" i="11" s="1"/>
  <c r="V347" i="11"/>
  <c r="W347" i="11" s="1"/>
  <c r="V351" i="11"/>
  <c r="W351" i="11" s="1"/>
  <c r="V355" i="11"/>
  <c r="W355" i="11" s="1"/>
  <c r="V359" i="11"/>
  <c r="W359" i="11" s="1"/>
  <c r="V97" i="11"/>
  <c r="W97" i="11" s="1"/>
  <c r="V115" i="11"/>
  <c r="W115" i="11" s="1"/>
  <c r="V143" i="11"/>
  <c r="W143" i="11" s="1"/>
  <c r="V147" i="11"/>
  <c r="W147" i="11" s="1"/>
  <c r="V183" i="11"/>
  <c r="W183" i="11" s="1"/>
  <c r="V281" i="11"/>
  <c r="W281" i="11" s="1"/>
  <c r="V288" i="11"/>
  <c r="W288" i="11" s="1"/>
  <c r="V292" i="11"/>
  <c r="W292" i="11" s="1"/>
  <c r="V296" i="11"/>
  <c r="W296" i="11" s="1"/>
  <c r="V300" i="11"/>
  <c r="W300" i="11" s="1"/>
  <c r="V304" i="11"/>
  <c r="W304" i="11" s="1"/>
  <c r="V308" i="11"/>
  <c r="W308" i="11" s="1"/>
  <c r="V312" i="11"/>
  <c r="W312" i="11" s="1"/>
  <c r="V320" i="11"/>
  <c r="W320" i="11" s="1"/>
  <c r="V332" i="11"/>
  <c r="W332" i="11" s="1"/>
  <c r="V340" i="11"/>
  <c r="W340" i="11" s="1"/>
  <c r="V348" i="11"/>
  <c r="W348" i="11" s="1"/>
  <c r="V201" i="11"/>
  <c r="W201" i="11" s="1"/>
  <c r="V208" i="11"/>
  <c r="W208" i="11" s="1"/>
  <c r="V233" i="11"/>
  <c r="W233" i="11" s="1"/>
  <c r="V240" i="11"/>
  <c r="W240" i="11" s="1"/>
  <c r="V265" i="11"/>
  <c r="W265" i="11" s="1"/>
  <c r="V272" i="11"/>
  <c r="W272" i="11" s="1"/>
  <c r="V276" i="11"/>
  <c r="W276" i="11" s="1"/>
  <c r="V277" i="11"/>
  <c r="W277" i="11" s="1"/>
  <c r="V283" i="11"/>
  <c r="W283" i="11" s="1"/>
  <c r="V295" i="11"/>
  <c r="W295" i="11" s="1"/>
  <c r="V311" i="11"/>
  <c r="W311" i="11" s="1"/>
  <c r="V327" i="11"/>
  <c r="W327" i="11" s="1"/>
  <c r="V341" i="11"/>
  <c r="W341" i="11" s="1"/>
  <c r="V353" i="11"/>
  <c r="W353" i="11" s="1"/>
  <c r="V193" i="11"/>
  <c r="W193" i="11" s="1"/>
  <c r="V200" i="11"/>
  <c r="W200" i="11" s="1"/>
  <c r="V225" i="11"/>
  <c r="W225" i="11" s="1"/>
  <c r="V232" i="11"/>
  <c r="W232" i="11" s="1"/>
  <c r="V257" i="11"/>
  <c r="W257" i="11" s="1"/>
  <c r="V264" i="11"/>
  <c r="W264" i="11" s="1"/>
  <c r="V291" i="11"/>
  <c r="W291" i="11" s="1"/>
  <c r="V307" i="11"/>
  <c r="W307" i="11" s="1"/>
  <c r="V323" i="11"/>
  <c r="W323" i="11" s="1"/>
  <c r="V337" i="11"/>
  <c r="W337" i="11" s="1"/>
  <c r="V315" i="11"/>
  <c r="W315" i="11" s="1"/>
  <c r="V345" i="11"/>
  <c r="W345" i="11" s="1"/>
  <c r="V356" i="11"/>
  <c r="W356" i="11" s="1"/>
  <c r="V357" i="11"/>
  <c r="W357" i="11" s="1"/>
  <c r="V217" i="11"/>
  <c r="W217" i="11" s="1"/>
  <c r="V224" i="11"/>
  <c r="W224" i="11" s="1"/>
  <c r="V249" i="11"/>
  <c r="W249" i="11" s="1"/>
  <c r="V256" i="11"/>
  <c r="W256" i="11" s="1"/>
  <c r="V287" i="11"/>
  <c r="W287" i="11" s="1"/>
  <c r="V303" i="11"/>
  <c r="W303" i="11" s="1"/>
  <c r="V319" i="11"/>
  <c r="W319" i="11" s="1"/>
  <c r="V333" i="11"/>
  <c r="W333" i="11" s="1"/>
  <c r="V349" i="11"/>
  <c r="W349" i="11" s="1"/>
  <c r="V361" i="11"/>
  <c r="W361" i="11" s="1"/>
  <c r="V180" i="11"/>
  <c r="W180" i="11" s="1"/>
  <c r="V209" i="11"/>
  <c r="W209" i="11" s="1"/>
  <c r="V216" i="11"/>
  <c r="W216" i="11" s="1"/>
  <c r="V241" i="11"/>
  <c r="W241" i="11" s="1"/>
  <c r="V248" i="11"/>
  <c r="W248" i="11" s="1"/>
  <c r="V273" i="11"/>
  <c r="W273" i="11" s="1"/>
  <c r="V299" i="11"/>
  <c r="W299" i="11" s="1"/>
  <c r="B475" i="5"/>
  <c r="D66" i="5"/>
  <c r="E66" i="5" s="1"/>
  <c r="B474" i="5"/>
  <c r="D65" i="5"/>
  <c r="E65" i="5" s="1"/>
  <c r="B473" i="5"/>
  <c r="D64" i="5"/>
  <c r="E64" i="5" s="1"/>
  <c r="D63" i="5"/>
  <c r="E63" i="5" s="1"/>
  <c r="V21" i="11"/>
  <c r="W21" i="11" s="1"/>
  <c r="V20" i="11"/>
  <c r="W20" i="11" s="1"/>
  <c r="V19" i="11"/>
  <c r="W19" i="11" s="1"/>
  <c r="X19" i="11"/>
  <c r="Y19" i="11" s="1"/>
  <c r="X20" i="11"/>
  <c r="Y20" i="11" s="1"/>
  <c r="X21" i="11"/>
  <c r="Y21" i="11" s="1"/>
  <c r="X15" i="11"/>
  <c r="AA19" i="11"/>
  <c r="AA20" i="11"/>
  <c r="AA21" i="11"/>
  <c r="B472" i="5"/>
  <c r="B461" i="5"/>
  <c r="BG503" i="5" l="1"/>
  <c r="BG504" i="5" s="1"/>
  <c r="BG505" i="5" s="1"/>
  <c r="Q75" i="11"/>
  <c r="T75" i="11"/>
  <c r="N75" i="11"/>
  <c r="M75" i="11"/>
  <c r="O75" i="11"/>
  <c r="P75" i="11"/>
  <c r="D67" i="5"/>
  <c r="E67" i="5" s="1"/>
  <c r="Q137" i="11"/>
  <c r="M137" i="11"/>
  <c r="P137" i="11"/>
  <c r="O137" i="11"/>
  <c r="T137" i="11"/>
  <c r="N137" i="11"/>
  <c r="R112" i="11"/>
  <c r="R148" i="11"/>
  <c r="R160" i="11"/>
  <c r="R87" i="11"/>
  <c r="R77" i="11"/>
  <c r="R123" i="11"/>
  <c r="R163" i="11"/>
  <c r="R136" i="11"/>
  <c r="R205" i="11"/>
  <c r="R89" i="11"/>
  <c r="R104" i="11"/>
  <c r="R170" i="11"/>
  <c r="R88" i="11"/>
  <c r="R144" i="11"/>
  <c r="R128" i="11"/>
  <c r="R207" i="11"/>
  <c r="R76" i="11"/>
  <c r="R210" i="11"/>
  <c r="R202" i="11"/>
  <c r="R84" i="11"/>
  <c r="R100" i="11"/>
  <c r="R194" i="11"/>
  <c r="R99" i="11"/>
  <c r="R124" i="11"/>
  <c r="R149" i="11"/>
  <c r="R167" i="11"/>
  <c r="R186" i="11"/>
  <c r="R152" i="11"/>
  <c r="R198" i="11"/>
  <c r="R120" i="11"/>
  <c r="R174" i="11"/>
  <c r="R140" i="11"/>
  <c r="R195" i="11"/>
  <c r="R171" i="11"/>
  <c r="R108" i="11"/>
  <c r="R206" i="11"/>
  <c r="R116" i="11"/>
  <c r="R111" i="11"/>
  <c r="R147" i="11"/>
  <c r="R161" i="11"/>
  <c r="R159" i="11"/>
  <c r="R156" i="11"/>
  <c r="R178" i="11"/>
  <c r="R132" i="11"/>
  <c r="R190" i="11"/>
  <c r="R92" i="11"/>
  <c r="R101" i="11"/>
  <c r="R96" i="11"/>
  <c r="R113" i="11"/>
  <c r="R135" i="11"/>
  <c r="R181" i="11"/>
  <c r="R183" i="11"/>
  <c r="R125" i="11"/>
  <c r="R172" i="11"/>
  <c r="R193" i="11"/>
  <c r="R182" i="11"/>
  <c r="F138" i="5"/>
  <c r="L60" i="11" s="1"/>
  <c r="F146" i="5"/>
  <c r="L68" i="11" s="1"/>
  <c r="F129" i="5"/>
  <c r="L51" i="11" s="1"/>
  <c r="F130" i="5"/>
  <c r="L52" i="11" s="1"/>
  <c r="F131" i="5"/>
  <c r="L53" i="11" s="1"/>
  <c r="F185" i="5"/>
  <c r="L107" i="11" s="1"/>
  <c r="F184" i="5"/>
  <c r="L106" i="11" s="1"/>
  <c r="F183" i="5"/>
  <c r="L105" i="11" s="1"/>
  <c r="F141" i="5"/>
  <c r="L63" i="11" s="1"/>
  <c r="F142" i="5"/>
  <c r="L64" i="11" s="1"/>
  <c r="F143" i="5"/>
  <c r="L65" i="11" s="1"/>
  <c r="AT493" i="5"/>
  <c r="AR493" i="5"/>
  <c r="AP493" i="5"/>
  <c r="AN493" i="5"/>
  <c r="AL493" i="5"/>
  <c r="AJ493" i="5"/>
  <c r="AH493" i="5"/>
  <c r="AI496" i="5"/>
  <c r="AI497" i="5" s="1"/>
  <c r="AI498" i="5" s="1"/>
  <c r="AI499" i="5" s="1"/>
  <c r="AK496" i="5"/>
  <c r="AM496" i="5"/>
  <c r="AM497" i="5" s="1"/>
  <c r="AM498" i="5" s="1"/>
  <c r="AM499" i="5" s="1"/>
  <c r="AO496" i="5"/>
  <c r="AO497" i="5" s="1"/>
  <c r="AO498" i="5" s="1"/>
  <c r="AO499" i="5" s="1"/>
  <c r="AQ496" i="5"/>
  <c r="AQ497" i="5" s="1"/>
  <c r="AQ498" i="5" s="1"/>
  <c r="AQ499" i="5" s="1"/>
  <c r="AS496" i="5"/>
  <c r="AU496" i="5"/>
  <c r="AU497" i="5" s="1"/>
  <c r="AU498" i="5" s="1"/>
  <c r="AU499" i="5" s="1"/>
  <c r="AS497" i="5"/>
  <c r="AS498" i="5" s="1"/>
  <c r="AS499" i="5" s="1"/>
  <c r="AD493" i="5"/>
  <c r="AB493" i="5"/>
  <c r="Z493" i="5"/>
  <c r="AF493" i="5"/>
  <c r="AE496" i="5"/>
  <c r="AE497" i="5" s="1"/>
  <c r="AE498" i="5" s="1"/>
  <c r="AE499" i="5" s="1"/>
  <c r="AG496" i="5"/>
  <c r="AG497" i="5" s="1"/>
  <c r="AG498" i="5" s="1"/>
  <c r="AG499" i="5" s="1"/>
  <c r="L297" i="5"/>
  <c r="C297" i="5" s="1"/>
  <c r="N297" i="5"/>
  <c r="L298" i="5"/>
  <c r="C298" i="5" s="1"/>
  <c r="N298" i="5"/>
  <c r="L299" i="5"/>
  <c r="C299" i="5" s="1"/>
  <c r="N299" i="5"/>
  <c r="L300" i="5"/>
  <c r="C300" i="5" s="1"/>
  <c r="N300" i="5"/>
  <c r="L301" i="5"/>
  <c r="C301" i="5" s="1"/>
  <c r="N301" i="5"/>
  <c r="L302" i="5"/>
  <c r="C302" i="5" s="1"/>
  <c r="N302" i="5"/>
  <c r="L303" i="5"/>
  <c r="C303" i="5" s="1"/>
  <c r="N303" i="5"/>
  <c r="L304" i="5"/>
  <c r="C304" i="5" s="1"/>
  <c r="N304" i="5"/>
  <c r="L305" i="5"/>
  <c r="C305" i="5" s="1"/>
  <c r="N305" i="5"/>
  <c r="L306" i="5"/>
  <c r="C306" i="5" s="1"/>
  <c r="N306" i="5"/>
  <c r="L307" i="5"/>
  <c r="C307" i="5" s="1"/>
  <c r="N307" i="5"/>
  <c r="L308" i="5"/>
  <c r="C308" i="5" s="1"/>
  <c r="N308" i="5"/>
  <c r="L309" i="5"/>
  <c r="C309" i="5" s="1"/>
  <c r="N309" i="5"/>
  <c r="L310" i="5"/>
  <c r="C310" i="5" s="1"/>
  <c r="N310" i="5"/>
  <c r="L311" i="5"/>
  <c r="C311" i="5" s="1"/>
  <c r="N311" i="5"/>
  <c r="L312" i="5"/>
  <c r="C312" i="5" s="1"/>
  <c r="N312" i="5"/>
  <c r="L313" i="5"/>
  <c r="C313" i="5" s="1"/>
  <c r="N313" i="5"/>
  <c r="L314" i="5"/>
  <c r="C314" i="5" s="1"/>
  <c r="N314" i="5"/>
  <c r="L315" i="5"/>
  <c r="C315" i="5" s="1"/>
  <c r="N315" i="5"/>
  <c r="L316" i="5"/>
  <c r="C316" i="5" s="1"/>
  <c r="F316" i="5" s="1"/>
  <c r="L238" i="11" s="1"/>
  <c r="N316" i="5"/>
  <c r="L317" i="5"/>
  <c r="C317" i="5" s="1"/>
  <c r="N317" i="5"/>
  <c r="L318" i="5"/>
  <c r="C318" i="5" s="1"/>
  <c r="N318" i="5"/>
  <c r="L319" i="5"/>
  <c r="C319" i="5" s="1"/>
  <c r="N319" i="5"/>
  <c r="L320" i="5"/>
  <c r="C320" i="5" s="1"/>
  <c r="N320" i="5"/>
  <c r="L321" i="5"/>
  <c r="C321" i="5" s="1"/>
  <c r="N321" i="5"/>
  <c r="L322" i="5"/>
  <c r="C322" i="5" s="1"/>
  <c r="N322" i="5"/>
  <c r="L323" i="5"/>
  <c r="C323" i="5" s="1"/>
  <c r="N323" i="5"/>
  <c r="L324" i="5"/>
  <c r="C324" i="5" s="1"/>
  <c r="N324" i="5"/>
  <c r="L325" i="5"/>
  <c r="C325" i="5" s="1"/>
  <c r="N325" i="5"/>
  <c r="L326" i="5"/>
  <c r="C326" i="5" s="1"/>
  <c r="N326" i="5"/>
  <c r="L327" i="5"/>
  <c r="C327" i="5" s="1"/>
  <c r="N327" i="5"/>
  <c r="L328" i="5"/>
  <c r="C328" i="5" s="1"/>
  <c r="N328" i="5"/>
  <c r="L329" i="5"/>
  <c r="C329" i="5" s="1"/>
  <c r="N329" i="5"/>
  <c r="L330" i="5"/>
  <c r="C330" i="5" s="1"/>
  <c r="N330" i="5"/>
  <c r="L331" i="5"/>
  <c r="C331" i="5" s="1"/>
  <c r="N331" i="5"/>
  <c r="L332" i="5"/>
  <c r="C332" i="5" s="1"/>
  <c r="N332" i="5"/>
  <c r="L333" i="5"/>
  <c r="C333" i="5" s="1"/>
  <c r="N333" i="5"/>
  <c r="L334" i="5"/>
  <c r="C334" i="5" s="1"/>
  <c r="N334" i="5"/>
  <c r="L335" i="5"/>
  <c r="C335" i="5" s="1"/>
  <c r="N335" i="5"/>
  <c r="L336" i="5"/>
  <c r="C336" i="5" s="1"/>
  <c r="N336" i="5"/>
  <c r="L337" i="5"/>
  <c r="C337" i="5" s="1"/>
  <c r="N337" i="5"/>
  <c r="L338" i="5"/>
  <c r="C338" i="5" s="1"/>
  <c r="N338" i="5"/>
  <c r="L339" i="5"/>
  <c r="C339" i="5" s="1"/>
  <c r="N339" i="5"/>
  <c r="L340" i="5"/>
  <c r="C340" i="5" s="1"/>
  <c r="N340" i="5"/>
  <c r="L341" i="5"/>
  <c r="C341" i="5" s="1"/>
  <c r="N341" i="5"/>
  <c r="L342" i="5"/>
  <c r="C342" i="5" s="1"/>
  <c r="N342" i="5"/>
  <c r="L343" i="5"/>
  <c r="C343" i="5" s="1"/>
  <c r="N343" i="5"/>
  <c r="L344" i="5"/>
  <c r="C344" i="5" s="1"/>
  <c r="N344" i="5"/>
  <c r="L345" i="5"/>
  <c r="C345" i="5" s="1"/>
  <c r="N345" i="5"/>
  <c r="L346" i="5"/>
  <c r="C346" i="5" s="1"/>
  <c r="N346" i="5"/>
  <c r="L347" i="5"/>
  <c r="C347" i="5" s="1"/>
  <c r="N347" i="5"/>
  <c r="L348" i="5"/>
  <c r="C348" i="5" s="1"/>
  <c r="N348" i="5"/>
  <c r="L349" i="5"/>
  <c r="C349" i="5" s="1"/>
  <c r="N349" i="5"/>
  <c r="L350" i="5"/>
  <c r="C350" i="5" s="1"/>
  <c r="N350" i="5"/>
  <c r="L351" i="5"/>
  <c r="C351" i="5" s="1"/>
  <c r="N351" i="5"/>
  <c r="L352" i="5"/>
  <c r="C352" i="5" s="1"/>
  <c r="N352" i="5"/>
  <c r="L353" i="5"/>
  <c r="C353" i="5" s="1"/>
  <c r="N353" i="5"/>
  <c r="L354" i="5"/>
  <c r="C354" i="5" s="1"/>
  <c r="N354" i="5"/>
  <c r="L355" i="5"/>
  <c r="C355" i="5" s="1"/>
  <c r="N355" i="5"/>
  <c r="L356" i="5"/>
  <c r="C356" i="5" s="1"/>
  <c r="N356" i="5"/>
  <c r="L357" i="5"/>
  <c r="C357" i="5" s="1"/>
  <c r="N357" i="5"/>
  <c r="L358" i="5"/>
  <c r="C358" i="5" s="1"/>
  <c r="N358" i="5"/>
  <c r="L359" i="5"/>
  <c r="C359" i="5" s="1"/>
  <c r="N359" i="5"/>
  <c r="L360" i="5"/>
  <c r="C360" i="5" s="1"/>
  <c r="N360" i="5"/>
  <c r="L361" i="5"/>
  <c r="C361" i="5" s="1"/>
  <c r="N361" i="5"/>
  <c r="L362" i="5"/>
  <c r="C362" i="5" s="1"/>
  <c r="N362" i="5"/>
  <c r="L363" i="5"/>
  <c r="C363" i="5" s="1"/>
  <c r="N363" i="5"/>
  <c r="L364" i="5"/>
  <c r="C364" i="5" s="1"/>
  <c r="N364" i="5"/>
  <c r="L365" i="5"/>
  <c r="C365" i="5" s="1"/>
  <c r="N365" i="5"/>
  <c r="L366" i="5"/>
  <c r="C366" i="5" s="1"/>
  <c r="N366" i="5"/>
  <c r="L367" i="5"/>
  <c r="C367" i="5" s="1"/>
  <c r="N367" i="5"/>
  <c r="L368" i="5"/>
  <c r="C368" i="5" s="1"/>
  <c r="N368" i="5"/>
  <c r="L369" i="5"/>
  <c r="C369" i="5" s="1"/>
  <c r="N369" i="5"/>
  <c r="L370" i="5"/>
  <c r="C370" i="5" s="1"/>
  <c r="N370" i="5"/>
  <c r="L371" i="5"/>
  <c r="C371" i="5" s="1"/>
  <c r="N371" i="5"/>
  <c r="L372" i="5"/>
  <c r="C372" i="5" s="1"/>
  <c r="N372" i="5"/>
  <c r="L373" i="5"/>
  <c r="C373" i="5" s="1"/>
  <c r="N373" i="5"/>
  <c r="L374" i="5"/>
  <c r="C374" i="5" s="1"/>
  <c r="N374" i="5"/>
  <c r="L375" i="5"/>
  <c r="C375" i="5" s="1"/>
  <c r="N375" i="5"/>
  <c r="L376" i="5"/>
  <c r="C376" i="5" s="1"/>
  <c r="N376" i="5"/>
  <c r="L377" i="5"/>
  <c r="C377" i="5" s="1"/>
  <c r="N377" i="5"/>
  <c r="L378" i="5"/>
  <c r="C378" i="5" s="1"/>
  <c r="N378" i="5"/>
  <c r="L379" i="5"/>
  <c r="C379" i="5" s="1"/>
  <c r="N379" i="5"/>
  <c r="L380" i="5"/>
  <c r="C380" i="5" s="1"/>
  <c r="N380" i="5"/>
  <c r="L381" i="5"/>
  <c r="C381" i="5" s="1"/>
  <c r="N381" i="5"/>
  <c r="L382" i="5"/>
  <c r="C382" i="5" s="1"/>
  <c r="N382" i="5"/>
  <c r="L383" i="5"/>
  <c r="C383" i="5" s="1"/>
  <c r="N383" i="5"/>
  <c r="L384" i="5"/>
  <c r="C384" i="5" s="1"/>
  <c r="N384" i="5"/>
  <c r="L385" i="5"/>
  <c r="C385" i="5" s="1"/>
  <c r="N385" i="5"/>
  <c r="L386" i="5"/>
  <c r="C386" i="5" s="1"/>
  <c r="N386" i="5"/>
  <c r="L387" i="5"/>
  <c r="C387" i="5" s="1"/>
  <c r="N387" i="5"/>
  <c r="L388" i="5"/>
  <c r="C388" i="5" s="1"/>
  <c r="N388" i="5"/>
  <c r="L389" i="5"/>
  <c r="C389" i="5" s="1"/>
  <c r="N389" i="5"/>
  <c r="L390" i="5"/>
  <c r="C390" i="5" s="1"/>
  <c r="N390" i="5"/>
  <c r="L391" i="5"/>
  <c r="C391" i="5" s="1"/>
  <c r="N391" i="5"/>
  <c r="L392" i="5"/>
  <c r="C392" i="5" s="1"/>
  <c r="N392" i="5"/>
  <c r="L393" i="5"/>
  <c r="C393" i="5" s="1"/>
  <c r="N393" i="5"/>
  <c r="L394" i="5"/>
  <c r="C394" i="5" s="1"/>
  <c r="N394" i="5"/>
  <c r="L395" i="5"/>
  <c r="C395" i="5" s="1"/>
  <c r="N395" i="5"/>
  <c r="L396" i="5"/>
  <c r="C396" i="5" s="1"/>
  <c r="N396" i="5"/>
  <c r="L397" i="5"/>
  <c r="C397" i="5" s="1"/>
  <c r="N397" i="5"/>
  <c r="L398" i="5"/>
  <c r="C398" i="5" s="1"/>
  <c r="N398" i="5"/>
  <c r="L399" i="5"/>
  <c r="C399" i="5" s="1"/>
  <c r="N399" i="5"/>
  <c r="L400" i="5"/>
  <c r="C400" i="5" s="1"/>
  <c r="N400" i="5"/>
  <c r="L401" i="5"/>
  <c r="C401" i="5" s="1"/>
  <c r="N401" i="5"/>
  <c r="L402" i="5"/>
  <c r="C402" i="5" s="1"/>
  <c r="N402" i="5"/>
  <c r="L403" i="5"/>
  <c r="C403" i="5" s="1"/>
  <c r="N403" i="5"/>
  <c r="L404" i="5"/>
  <c r="C404" i="5" s="1"/>
  <c r="N404" i="5"/>
  <c r="L405" i="5"/>
  <c r="C405" i="5" s="1"/>
  <c r="N405" i="5"/>
  <c r="L406" i="5"/>
  <c r="C406" i="5" s="1"/>
  <c r="N406" i="5"/>
  <c r="L407" i="5"/>
  <c r="C407" i="5" s="1"/>
  <c r="N407" i="5"/>
  <c r="L408" i="5"/>
  <c r="C408" i="5" s="1"/>
  <c r="N408" i="5"/>
  <c r="L409" i="5"/>
  <c r="C409" i="5" s="1"/>
  <c r="N409" i="5"/>
  <c r="L410" i="5"/>
  <c r="C410" i="5" s="1"/>
  <c r="N410" i="5"/>
  <c r="L411" i="5"/>
  <c r="C411" i="5" s="1"/>
  <c r="N411" i="5"/>
  <c r="L412" i="5"/>
  <c r="C412" i="5" s="1"/>
  <c r="N412" i="5"/>
  <c r="L413" i="5"/>
  <c r="C413" i="5" s="1"/>
  <c r="N413" i="5"/>
  <c r="L414" i="5"/>
  <c r="C414" i="5" s="1"/>
  <c r="N414" i="5"/>
  <c r="L415" i="5"/>
  <c r="C415" i="5" s="1"/>
  <c r="N415" i="5"/>
  <c r="L416" i="5"/>
  <c r="C416" i="5" s="1"/>
  <c r="N416" i="5"/>
  <c r="L417" i="5"/>
  <c r="C417" i="5" s="1"/>
  <c r="N417" i="5"/>
  <c r="BG506" i="5" l="1"/>
  <c r="BG507" i="5" s="1"/>
  <c r="BG508" i="5" s="1"/>
  <c r="BG509" i="5" s="1"/>
  <c r="BG510" i="5" s="1"/>
  <c r="BG511" i="5" s="1"/>
  <c r="R75" i="11"/>
  <c r="AU500" i="5"/>
  <c r="AU501" i="5" s="1"/>
  <c r="AU502" i="5" s="1"/>
  <c r="AG500" i="5"/>
  <c r="AG501" i="5" s="1"/>
  <c r="AG502" i="5" s="1"/>
  <c r="AG503" i="5" s="1"/>
  <c r="AG504" i="5" s="1"/>
  <c r="AG505" i="5" s="1"/>
  <c r="AG506" i="5" s="1"/>
  <c r="AQ500" i="5"/>
  <c r="AQ501" i="5" s="1"/>
  <c r="AQ502" i="5" s="1"/>
  <c r="F289" i="5"/>
  <c r="L211" i="11" s="1"/>
  <c r="F209" i="5"/>
  <c r="L131" i="11" s="1"/>
  <c r="F197" i="5"/>
  <c r="L119" i="11" s="1"/>
  <c r="F242" i="5"/>
  <c r="L164" i="11" s="1"/>
  <c r="F232" i="5"/>
  <c r="L154" i="11" s="1"/>
  <c r="F278" i="5"/>
  <c r="L200" i="11" s="1"/>
  <c r="F219" i="5"/>
  <c r="L141" i="11" s="1"/>
  <c r="F277" i="5"/>
  <c r="L199" i="11" s="1"/>
  <c r="F267" i="5"/>
  <c r="L189" i="11" s="1"/>
  <c r="F255" i="5"/>
  <c r="L177" i="11" s="1"/>
  <c r="F196" i="5"/>
  <c r="L118" i="11" s="1"/>
  <c r="F244" i="5"/>
  <c r="L166" i="11" s="1"/>
  <c r="F290" i="5"/>
  <c r="L212" i="11" s="1"/>
  <c r="F231" i="5"/>
  <c r="L153" i="11" s="1"/>
  <c r="F221" i="5"/>
  <c r="L143" i="11" s="1"/>
  <c r="F233" i="5"/>
  <c r="L155" i="11" s="1"/>
  <c r="F208" i="5"/>
  <c r="L130" i="11" s="1"/>
  <c r="F254" i="5"/>
  <c r="L176" i="11" s="1"/>
  <c r="F195" i="5"/>
  <c r="L117" i="11" s="1"/>
  <c r="F253" i="5"/>
  <c r="L175" i="11" s="1"/>
  <c r="F279" i="5"/>
  <c r="L201" i="11" s="1"/>
  <c r="F243" i="5"/>
  <c r="L165" i="11" s="1"/>
  <c r="F220" i="5"/>
  <c r="L142" i="11" s="1"/>
  <c r="F266" i="5"/>
  <c r="L188" i="11" s="1"/>
  <c r="F207" i="5"/>
  <c r="L129" i="11" s="1"/>
  <c r="F265" i="5"/>
  <c r="L187" i="11" s="1"/>
  <c r="AM500" i="5"/>
  <c r="AM501" i="5" s="1"/>
  <c r="AM502" i="5" s="1"/>
  <c r="AM503" i="5" s="1"/>
  <c r="AM504" i="5" s="1"/>
  <c r="AM505" i="5" s="1"/>
  <c r="AM506" i="5" s="1"/>
  <c r="AM507" i="5" s="1"/>
  <c r="AM508" i="5" s="1"/>
  <c r="AM509" i="5" s="1"/>
  <c r="AM510" i="5" s="1"/>
  <c r="AM511" i="5" s="1"/>
  <c r="AM512" i="5" s="1"/>
  <c r="AM513" i="5" s="1"/>
  <c r="AM514" i="5" s="1"/>
  <c r="AM515" i="5" s="1"/>
  <c r="AM516" i="5" s="1"/>
  <c r="AM517" i="5" s="1"/>
  <c r="AM518" i="5" s="1"/>
  <c r="AM519" i="5" s="1"/>
  <c r="AM520" i="5" s="1"/>
  <c r="AM521" i="5" s="1"/>
  <c r="AM522" i="5" s="1"/>
  <c r="AM523" i="5" s="1"/>
  <c r="AM524" i="5" s="1"/>
  <c r="AM525" i="5" s="1"/>
  <c r="AM526" i="5" s="1"/>
  <c r="AM527" i="5" s="1"/>
  <c r="AM528" i="5" s="1"/>
  <c r="AM529" i="5" s="1"/>
  <c r="AM530" i="5" s="1"/>
  <c r="AM531" i="5" s="1"/>
  <c r="AM532" i="5" s="1"/>
  <c r="AK497" i="5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E500" i="5"/>
  <c r="AE501" i="5" s="1"/>
  <c r="AE502" i="5" s="1"/>
  <c r="AE503" i="5" s="1"/>
  <c r="AE504" i="5" s="1"/>
  <c r="AE505" i="5" s="1"/>
  <c r="AE506" i="5" s="1"/>
  <c r="AE507" i="5" s="1"/>
  <c r="AE508" i="5" s="1"/>
  <c r="AE509" i="5" s="1"/>
  <c r="AE510" i="5" s="1"/>
  <c r="AE511" i="5" s="1"/>
  <c r="AE512" i="5" s="1"/>
  <c r="AE513" i="5" s="1"/>
  <c r="AE514" i="5" s="1"/>
  <c r="AE515" i="5" s="1"/>
  <c r="AE516" i="5" s="1"/>
  <c r="AE517" i="5" s="1"/>
  <c r="AE518" i="5" s="1"/>
  <c r="AE519" i="5" s="1"/>
  <c r="AE520" i="5" s="1"/>
  <c r="AE521" i="5" s="1"/>
  <c r="AE522" i="5" s="1"/>
  <c r="AE523" i="5" s="1"/>
  <c r="AE524" i="5" s="1"/>
  <c r="AE525" i="5" s="1"/>
  <c r="AE526" i="5" s="1"/>
  <c r="AE527" i="5" s="1"/>
  <c r="AE528" i="5" s="1"/>
  <c r="AE529" i="5" s="1"/>
  <c r="AE530" i="5" s="1"/>
  <c r="AE531" i="5" s="1"/>
  <c r="AE532" i="5" s="1"/>
  <c r="AI500" i="5"/>
  <c r="AI501" i="5" s="1"/>
  <c r="AI502" i="5" s="1"/>
  <c r="AI503" i="5" s="1"/>
  <c r="AI504" i="5" s="1"/>
  <c r="AI505" i="5" s="1"/>
  <c r="AI506" i="5" s="1"/>
  <c r="AI507" i="5" s="1"/>
  <c r="AI508" i="5" s="1"/>
  <c r="AI509" i="5" s="1"/>
  <c r="AI510" i="5" s="1"/>
  <c r="AI511" i="5" s="1"/>
  <c r="AI512" i="5" s="1"/>
  <c r="AI513" i="5" s="1"/>
  <c r="AI514" i="5" s="1"/>
  <c r="AI515" i="5" s="1"/>
  <c r="AI516" i="5" s="1"/>
  <c r="AI517" i="5" s="1"/>
  <c r="AI518" i="5" s="1"/>
  <c r="AI519" i="5" s="1"/>
  <c r="AI520" i="5" s="1"/>
  <c r="AI521" i="5" s="1"/>
  <c r="AI522" i="5" s="1"/>
  <c r="AI523" i="5" s="1"/>
  <c r="AI524" i="5" s="1"/>
  <c r="AI525" i="5" s="1"/>
  <c r="AI526" i="5" s="1"/>
  <c r="AI527" i="5" s="1"/>
  <c r="AI528" i="5" s="1"/>
  <c r="AI529" i="5" s="1"/>
  <c r="AI530" i="5" s="1"/>
  <c r="AI531" i="5" s="1"/>
  <c r="AI532" i="5" s="1"/>
  <c r="AS500" i="5"/>
  <c r="AS501" i="5" s="1"/>
  <c r="AS502" i="5" s="1"/>
  <c r="AS503" i="5" s="1"/>
  <c r="AS504" i="5" s="1"/>
  <c r="AS505" i="5" s="1"/>
  <c r="AS506" i="5" s="1"/>
  <c r="AS507" i="5" s="1"/>
  <c r="AS508" i="5" s="1"/>
  <c r="AS509" i="5" s="1"/>
  <c r="AS510" i="5" s="1"/>
  <c r="AS511" i="5" s="1"/>
  <c r="AS512" i="5" s="1"/>
  <c r="AS513" i="5" s="1"/>
  <c r="AS514" i="5" s="1"/>
  <c r="AS515" i="5" s="1"/>
  <c r="AS516" i="5" s="1"/>
  <c r="AS517" i="5" s="1"/>
  <c r="AS518" i="5" s="1"/>
  <c r="AS519" i="5" s="1"/>
  <c r="AS520" i="5" s="1"/>
  <c r="AS521" i="5" s="1"/>
  <c r="AS522" i="5" s="1"/>
  <c r="AS523" i="5" s="1"/>
  <c r="AS524" i="5" s="1"/>
  <c r="AS525" i="5" s="1"/>
  <c r="AS526" i="5" s="1"/>
  <c r="AS527" i="5" s="1"/>
  <c r="AS528" i="5" s="1"/>
  <c r="AS529" i="5" s="1"/>
  <c r="AS530" i="5" s="1"/>
  <c r="AS531" i="5" s="1"/>
  <c r="AS532" i="5" s="1"/>
  <c r="AO500" i="5"/>
  <c r="AO501" i="5" s="1"/>
  <c r="AO502" i="5" s="1"/>
  <c r="AO503" i="5" s="1"/>
  <c r="AO504" i="5" s="1"/>
  <c r="AO505" i="5" s="1"/>
  <c r="AO506" i="5" s="1"/>
  <c r="AO507" i="5" s="1"/>
  <c r="AO508" i="5" s="1"/>
  <c r="AO509" i="5" s="1"/>
  <c r="AO510" i="5" s="1"/>
  <c r="AO511" i="5" s="1"/>
  <c r="AO512" i="5" s="1"/>
  <c r="AO513" i="5" s="1"/>
  <c r="AO514" i="5" s="1"/>
  <c r="AO515" i="5" s="1"/>
  <c r="AO516" i="5" s="1"/>
  <c r="AO517" i="5" s="1"/>
  <c r="AO518" i="5" s="1"/>
  <c r="AO519" i="5" s="1"/>
  <c r="AO520" i="5" s="1"/>
  <c r="AO521" i="5" s="1"/>
  <c r="AO522" i="5" s="1"/>
  <c r="AO523" i="5" s="1"/>
  <c r="AO524" i="5" s="1"/>
  <c r="AO525" i="5" s="1"/>
  <c r="AO526" i="5" s="1"/>
  <c r="AO527" i="5" s="1"/>
  <c r="AO528" i="5" s="1"/>
  <c r="AO529" i="5" s="1"/>
  <c r="AO530" i="5" s="1"/>
  <c r="AO531" i="5" s="1"/>
  <c r="AO532" i="5" s="1"/>
  <c r="R137" i="11"/>
  <c r="K107" i="11"/>
  <c r="P107" i="11"/>
  <c r="M107" i="11"/>
  <c r="Q107" i="11"/>
  <c r="O107" i="11"/>
  <c r="N107" i="11"/>
  <c r="T107" i="11"/>
  <c r="K63" i="11"/>
  <c r="P63" i="11"/>
  <c r="T63" i="11"/>
  <c r="M63" i="11"/>
  <c r="Q63" i="11"/>
  <c r="N63" i="11"/>
  <c r="O63" i="11"/>
  <c r="K53" i="11"/>
  <c r="M53" i="11"/>
  <c r="Q53" i="11"/>
  <c r="P53" i="11"/>
  <c r="T53" i="11"/>
  <c r="O53" i="11"/>
  <c r="N53" i="11"/>
  <c r="K60" i="11"/>
  <c r="P60" i="11"/>
  <c r="M60" i="11"/>
  <c r="Q60" i="11"/>
  <c r="N60" i="11"/>
  <c r="T60" i="11"/>
  <c r="O60" i="11"/>
  <c r="K64" i="11"/>
  <c r="P64" i="11"/>
  <c r="M64" i="11"/>
  <c r="Q64" i="11"/>
  <c r="O64" i="11"/>
  <c r="N64" i="11"/>
  <c r="T64" i="11"/>
  <c r="K238" i="11"/>
  <c r="M238" i="11"/>
  <c r="Q238" i="11"/>
  <c r="P238" i="11"/>
  <c r="N238" i="11"/>
  <c r="T238" i="11"/>
  <c r="O238" i="11"/>
  <c r="K105" i="11"/>
  <c r="Q105" i="11"/>
  <c r="P105" i="11"/>
  <c r="T105" i="11"/>
  <c r="M105" i="11"/>
  <c r="O105" i="11"/>
  <c r="N105" i="11"/>
  <c r="K52" i="11"/>
  <c r="P52" i="11"/>
  <c r="M52" i="11"/>
  <c r="Q52" i="11"/>
  <c r="T52" i="11"/>
  <c r="N52" i="11"/>
  <c r="O52" i="11"/>
  <c r="K68" i="11"/>
  <c r="P68" i="11"/>
  <c r="Q68" i="11"/>
  <c r="M68" i="11"/>
  <c r="N68" i="11"/>
  <c r="T68" i="11"/>
  <c r="O68" i="11"/>
  <c r="K65" i="11"/>
  <c r="Q65" i="11"/>
  <c r="P65" i="11"/>
  <c r="M65" i="11"/>
  <c r="T65" i="11"/>
  <c r="N65" i="11"/>
  <c r="O65" i="11"/>
  <c r="K106" i="11"/>
  <c r="M106" i="11"/>
  <c r="Q106" i="11"/>
  <c r="P106" i="11"/>
  <c r="T106" i="11"/>
  <c r="O106" i="11"/>
  <c r="N106" i="11"/>
  <c r="K51" i="11"/>
  <c r="Q51" i="11"/>
  <c r="P51" i="11"/>
  <c r="M51" i="11"/>
  <c r="T51" i="11"/>
  <c r="N51" i="11"/>
  <c r="O51" i="11"/>
  <c r="F410" i="5"/>
  <c r="L332" i="11" s="1"/>
  <c r="F402" i="5"/>
  <c r="L324" i="11" s="1"/>
  <c r="F394" i="5"/>
  <c r="L316" i="11" s="1"/>
  <c r="F386" i="5"/>
  <c r="L308" i="11" s="1"/>
  <c r="F378" i="5"/>
  <c r="L300" i="11" s="1"/>
  <c r="F370" i="5"/>
  <c r="L292" i="11" s="1"/>
  <c r="F362" i="5"/>
  <c r="L284" i="11" s="1"/>
  <c r="F354" i="5"/>
  <c r="L276" i="11" s="1"/>
  <c r="F350" i="5"/>
  <c r="L272" i="11" s="1"/>
  <c r="F348" i="5"/>
  <c r="L270" i="11" s="1"/>
  <c r="F344" i="5"/>
  <c r="L266" i="11" s="1"/>
  <c r="F340" i="5"/>
  <c r="L262" i="11" s="1"/>
  <c r="F338" i="5"/>
  <c r="L260" i="11" s="1"/>
  <c r="F336" i="5"/>
  <c r="L258" i="11" s="1"/>
  <c r="F332" i="5"/>
  <c r="L254" i="11" s="1"/>
  <c r="F328" i="5"/>
  <c r="L250" i="11" s="1"/>
  <c r="F326" i="5"/>
  <c r="L248" i="11" s="1"/>
  <c r="F324" i="5"/>
  <c r="L246" i="11" s="1"/>
  <c r="F320" i="5"/>
  <c r="L242" i="11" s="1"/>
  <c r="F314" i="5"/>
  <c r="L236" i="11" s="1"/>
  <c r="F312" i="5"/>
  <c r="L234" i="11" s="1"/>
  <c r="F308" i="5"/>
  <c r="L230" i="11" s="1"/>
  <c r="F304" i="5"/>
  <c r="L226" i="11" s="1"/>
  <c r="F302" i="5"/>
  <c r="F300" i="5"/>
  <c r="L222" i="11" s="1"/>
  <c r="F411" i="5"/>
  <c r="L333" i="11" s="1"/>
  <c r="F403" i="5"/>
  <c r="L325" i="11" s="1"/>
  <c r="F395" i="5"/>
  <c r="L317" i="11" s="1"/>
  <c r="F387" i="5"/>
  <c r="L309" i="11" s="1"/>
  <c r="F379" i="5"/>
  <c r="L301" i="11" s="1"/>
  <c r="F371" i="5"/>
  <c r="L293" i="11" s="1"/>
  <c r="F363" i="5"/>
  <c r="L285" i="11" s="1"/>
  <c r="F355" i="5"/>
  <c r="L277" i="11" s="1"/>
  <c r="F351" i="5"/>
  <c r="L273" i="11" s="1"/>
  <c r="F349" i="5"/>
  <c r="L271" i="11" s="1"/>
  <c r="F345" i="5"/>
  <c r="L267" i="11" s="1"/>
  <c r="F343" i="5"/>
  <c r="L265" i="11" s="1"/>
  <c r="F339" i="5"/>
  <c r="L261" i="11" s="1"/>
  <c r="F337" i="5"/>
  <c r="L259" i="11" s="1"/>
  <c r="F333" i="5"/>
  <c r="L255" i="11" s="1"/>
  <c r="F331" i="5"/>
  <c r="L253" i="11" s="1"/>
  <c r="F327" i="5"/>
  <c r="L249" i="11" s="1"/>
  <c r="F325" i="5"/>
  <c r="L247" i="11" s="1"/>
  <c r="F321" i="5"/>
  <c r="L243" i="11" s="1"/>
  <c r="F319" i="5"/>
  <c r="L241" i="11" s="1"/>
  <c r="F315" i="5"/>
  <c r="L237" i="11" s="1"/>
  <c r="F313" i="5"/>
  <c r="L235" i="11" s="1"/>
  <c r="F309" i="5"/>
  <c r="L231" i="11" s="1"/>
  <c r="F307" i="5"/>
  <c r="L229" i="11" s="1"/>
  <c r="F303" i="5"/>
  <c r="L225" i="11" s="1"/>
  <c r="F301" i="5"/>
  <c r="L223" i="11" s="1"/>
  <c r="F297" i="5"/>
  <c r="L219" i="11" s="1"/>
  <c r="H183" i="5"/>
  <c r="H276" i="5"/>
  <c r="H210" i="5"/>
  <c r="H252" i="5"/>
  <c r="H264" i="5"/>
  <c r="H288" i="5"/>
  <c r="H237" i="5"/>
  <c r="H189" i="5"/>
  <c r="H174" i="5"/>
  <c r="H285" i="5"/>
  <c r="H129" i="5"/>
  <c r="H249" i="5"/>
  <c r="H177" i="5"/>
  <c r="H141" i="5"/>
  <c r="H153" i="5"/>
  <c r="H225" i="5"/>
  <c r="H198" i="5"/>
  <c r="H234" i="5"/>
  <c r="H165" i="5"/>
  <c r="H138" i="5"/>
  <c r="H273" i="5"/>
  <c r="H261" i="5"/>
  <c r="H213" i="5"/>
  <c r="H222" i="5"/>
  <c r="H201" i="5"/>
  <c r="H186" i="5"/>
  <c r="H162" i="5"/>
  <c r="C42" i="5"/>
  <c r="B451" i="5" s="1"/>
  <c r="C43" i="5"/>
  <c r="B452" i="5" s="1"/>
  <c r="C44" i="5"/>
  <c r="B453" i="5" s="1"/>
  <c r="C45" i="5"/>
  <c r="B454" i="5" s="1"/>
  <c r="C46" i="5"/>
  <c r="B455" i="5" s="1"/>
  <c r="C47" i="5"/>
  <c r="B456" i="5" s="1"/>
  <c r="C48" i="5"/>
  <c r="B457" i="5" s="1"/>
  <c r="C49" i="5"/>
  <c r="B458" i="5" s="1"/>
  <c r="C50" i="5"/>
  <c r="B459" i="5" s="1"/>
  <c r="C51" i="5"/>
  <c r="B460" i="5" s="1"/>
  <c r="C41" i="5"/>
  <c r="A455" i="5"/>
  <c r="B84" i="5"/>
  <c r="B83" i="5"/>
  <c r="J9" i="5"/>
  <c r="H9" i="5"/>
  <c r="L98" i="5"/>
  <c r="L99" i="5"/>
  <c r="L100" i="5"/>
  <c r="L101" i="5"/>
  <c r="L102" i="5"/>
  <c r="L103" i="5"/>
  <c r="L104" i="5"/>
  <c r="L105" i="5"/>
  <c r="L291" i="5"/>
  <c r="L292" i="5"/>
  <c r="L293" i="5"/>
  <c r="L294" i="5"/>
  <c r="L295" i="5"/>
  <c r="L296" i="5"/>
  <c r="L418" i="5"/>
  <c r="C418" i="5" s="1"/>
  <c r="L419" i="5"/>
  <c r="C419" i="5" s="1"/>
  <c r="L420" i="5"/>
  <c r="C420" i="5" s="1"/>
  <c r="L421" i="5"/>
  <c r="C421" i="5" s="1"/>
  <c r="L422" i="5"/>
  <c r="C422" i="5" s="1"/>
  <c r="L423" i="5"/>
  <c r="C423" i="5" s="1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97" i="5"/>
  <c r="BG512" i="5" l="1"/>
  <c r="BG513" i="5" s="1"/>
  <c r="BG514" i="5" s="1"/>
  <c r="BG515" i="5" s="1"/>
  <c r="BG516" i="5" s="1"/>
  <c r="BG517" i="5" s="1"/>
  <c r="BG518" i="5" s="1"/>
  <c r="BG519" i="5" s="1"/>
  <c r="BG520" i="5" s="1"/>
  <c r="BG521" i="5" s="1"/>
  <c r="BG522" i="5" s="1"/>
  <c r="BG523" i="5" s="1"/>
  <c r="BG524" i="5" s="1"/>
  <c r="BG525" i="5" s="1"/>
  <c r="BG526" i="5" s="1"/>
  <c r="BG527" i="5" s="1"/>
  <c r="BG528" i="5" s="1"/>
  <c r="BG529" i="5" s="1"/>
  <c r="BG530" i="5" s="1"/>
  <c r="BG531" i="5" s="1"/>
  <c r="BG532" i="5" s="1"/>
  <c r="D68" i="5" s="1"/>
  <c r="E68" i="5" s="1"/>
  <c r="F158" i="5"/>
  <c r="L80" i="11" s="1"/>
  <c r="K80" i="11" s="1"/>
  <c r="F150" i="5"/>
  <c r="AG507" i="5"/>
  <c r="AG508" i="5" s="1"/>
  <c r="AG509" i="5" s="1"/>
  <c r="AG510" i="5" s="1"/>
  <c r="AG511" i="5" s="1"/>
  <c r="AQ503" i="5"/>
  <c r="AQ504" i="5" s="1"/>
  <c r="AQ505" i="5" s="1"/>
  <c r="AQ506" i="5" s="1"/>
  <c r="AQ507" i="5" s="1"/>
  <c r="AU503" i="5"/>
  <c r="AU504" i="5" s="1"/>
  <c r="AU505" i="5" s="1"/>
  <c r="AU506" i="5" s="1"/>
  <c r="H279" i="5"/>
  <c r="H195" i="5"/>
  <c r="H243" i="5"/>
  <c r="H255" i="5"/>
  <c r="H231" i="5"/>
  <c r="H267" i="5"/>
  <c r="H207" i="5"/>
  <c r="H219" i="5"/>
  <c r="T188" i="11"/>
  <c r="Q188" i="11"/>
  <c r="M188" i="11"/>
  <c r="K188" i="11"/>
  <c r="N188" i="11"/>
  <c r="O188" i="11"/>
  <c r="P188" i="11"/>
  <c r="N175" i="11"/>
  <c r="O175" i="11"/>
  <c r="P175" i="11"/>
  <c r="Q175" i="11"/>
  <c r="T175" i="11"/>
  <c r="M175" i="11"/>
  <c r="K175" i="11"/>
  <c r="K155" i="11"/>
  <c r="O155" i="11"/>
  <c r="P155" i="11"/>
  <c r="N155" i="11"/>
  <c r="Q155" i="11"/>
  <c r="M155" i="11"/>
  <c r="T155" i="11"/>
  <c r="K166" i="11"/>
  <c r="O166" i="11"/>
  <c r="M166" i="11"/>
  <c r="T166" i="11"/>
  <c r="P166" i="11"/>
  <c r="Q166" i="11"/>
  <c r="N166" i="11"/>
  <c r="K199" i="11"/>
  <c r="M199" i="11"/>
  <c r="T199" i="11"/>
  <c r="O199" i="11"/>
  <c r="P199" i="11"/>
  <c r="Q199" i="11"/>
  <c r="N199" i="11"/>
  <c r="K164" i="11"/>
  <c r="Q164" i="11"/>
  <c r="O164" i="11"/>
  <c r="T164" i="11"/>
  <c r="N164" i="11"/>
  <c r="M164" i="11"/>
  <c r="P164" i="11"/>
  <c r="T142" i="11"/>
  <c r="P142" i="11"/>
  <c r="Q142" i="11"/>
  <c r="N142" i="11"/>
  <c r="K142" i="11"/>
  <c r="M142" i="11"/>
  <c r="O142" i="11"/>
  <c r="K117" i="11"/>
  <c r="N117" i="11"/>
  <c r="Q117" i="11"/>
  <c r="M117" i="11"/>
  <c r="T117" i="11"/>
  <c r="P117" i="11"/>
  <c r="O117" i="11"/>
  <c r="K143" i="11"/>
  <c r="P143" i="11"/>
  <c r="N143" i="11"/>
  <c r="M143" i="11"/>
  <c r="O143" i="11"/>
  <c r="T143" i="11"/>
  <c r="Q143" i="11"/>
  <c r="K118" i="11"/>
  <c r="M118" i="11"/>
  <c r="T118" i="11"/>
  <c r="O118" i="11"/>
  <c r="P118" i="11"/>
  <c r="Q118" i="11"/>
  <c r="N118" i="11"/>
  <c r="K141" i="11"/>
  <c r="Q141" i="11"/>
  <c r="M141" i="11"/>
  <c r="P141" i="11"/>
  <c r="N141" i="11"/>
  <c r="O141" i="11"/>
  <c r="T141" i="11"/>
  <c r="K119" i="11"/>
  <c r="T119" i="11"/>
  <c r="M119" i="11"/>
  <c r="O119" i="11"/>
  <c r="P119" i="11"/>
  <c r="N119" i="11"/>
  <c r="Q119" i="11"/>
  <c r="Q187" i="11"/>
  <c r="K187" i="11"/>
  <c r="O187" i="11"/>
  <c r="P187" i="11"/>
  <c r="M187" i="11"/>
  <c r="N187" i="11"/>
  <c r="T187" i="11"/>
  <c r="K165" i="11"/>
  <c r="N165" i="11"/>
  <c r="M165" i="11"/>
  <c r="Q165" i="11"/>
  <c r="P165" i="11"/>
  <c r="T165" i="11"/>
  <c r="O165" i="11"/>
  <c r="T176" i="11"/>
  <c r="N176" i="11"/>
  <c r="O176" i="11"/>
  <c r="K176" i="11"/>
  <c r="P176" i="11"/>
  <c r="M176" i="11"/>
  <c r="Q176" i="11"/>
  <c r="K153" i="11"/>
  <c r="T153" i="11"/>
  <c r="O153" i="11"/>
  <c r="N153" i="11"/>
  <c r="M153" i="11"/>
  <c r="Q153" i="11"/>
  <c r="P153" i="11"/>
  <c r="K177" i="11"/>
  <c r="N177" i="11"/>
  <c r="M177" i="11"/>
  <c r="Q177" i="11"/>
  <c r="P177" i="11"/>
  <c r="O177" i="11"/>
  <c r="T177" i="11"/>
  <c r="K200" i="11"/>
  <c r="T200" i="11"/>
  <c r="Q200" i="11"/>
  <c r="O200" i="11"/>
  <c r="N200" i="11"/>
  <c r="M200" i="11"/>
  <c r="P200" i="11"/>
  <c r="K131" i="11"/>
  <c r="Q131" i="11"/>
  <c r="T131" i="11"/>
  <c r="N131" i="11"/>
  <c r="O131" i="11"/>
  <c r="M131" i="11"/>
  <c r="P131" i="11"/>
  <c r="L224" i="11"/>
  <c r="Q224" i="11" s="1"/>
  <c r="D476" i="5"/>
  <c r="E476" i="5" s="1"/>
  <c r="F476" i="5" s="1"/>
  <c r="K129" i="11"/>
  <c r="T129" i="11"/>
  <c r="O129" i="11"/>
  <c r="P129" i="11"/>
  <c r="M129" i="11"/>
  <c r="Q129" i="11"/>
  <c r="N129" i="11"/>
  <c r="K201" i="11"/>
  <c r="Q201" i="11"/>
  <c r="M201" i="11"/>
  <c r="O201" i="11"/>
  <c r="P201" i="11"/>
  <c r="T201" i="11"/>
  <c r="N201" i="11"/>
  <c r="K130" i="11"/>
  <c r="P130" i="11"/>
  <c r="T130" i="11"/>
  <c r="N130" i="11"/>
  <c r="Q130" i="11"/>
  <c r="M130" i="11"/>
  <c r="O130" i="11"/>
  <c r="K212" i="11"/>
  <c r="N212" i="11"/>
  <c r="M212" i="11"/>
  <c r="O212" i="11"/>
  <c r="Q212" i="11"/>
  <c r="P212" i="11"/>
  <c r="T212" i="11"/>
  <c r="K189" i="11"/>
  <c r="N189" i="11"/>
  <c r="Q189" i="11"/>
  <c r="M189" i="11"/>
  <c r="P189" i="11"/>
  <c r="T189" i="11"/>
  <c r="O189" i="11"/>
  <c r="K154" i="11"/>
  <c r="O154" i="11"/>
  <c r="P154" i="11"/>
  <c r="T154" i="11"/>
  <c r="N154" i="11"/>
  <c r="M154" i="11"/>
  <c r="Q154" i="11"/>
  <c r="K211" i="11"/>
  <c r="T211" i="11"/>
  <c r="O211" i="11"/>
  <c r="M211" i="11"/>
  <c r="N211" i="11"/>
  <c r="Q211" i="11"/>
  <c r="P211" i="11"/>
  <c r="D59" i="5"/>
  <c r="E59" i="5" s="1"/>
  <c r="D56" i="5"/>
  <c r="E56" i="5" s="1"/>
  <c r="D57" i="5"/>
  <c r="E57" i="5" s="1"/>
  <c r="F420" i="5" s="1"/>
  <c r="L342" i="11" s="1"/>
  <c r="D61" i="5"/>
  <c r="E61" i="5" s="1"/>
  <c r="D54" i="5"/>
  <c r="E54" i="5" s="1"/>
  <c r="D58" i="5"/>
  <c r="E58" i="5" s="1"/>
  <c r="R68" i="11"/>
  <c r="R65" i="11"/>
  <c r="K225" i="11"/>
  <c r="M225" i="11"/>
  <c r="N225" i="11"/>
  <c r="P225" i="11"/>
  <c r="O225" i="11"/>
  <c r="Q225" i="11"/>
  <c r="T225" i="11"/>
  <c r="K237" i="11"/>
  <c r="P237" i="11"/>
  <c r="N237" i="11"/>
  <c r="M237" i="11"/>
  <c r="Q237" i="11"/>
  <c r="T237" i="11"/>
  <c r="O237" i="11"/>
  <c r="K249" i="11"/>
  <c r="M249" i="11"/>
  <c r="Q249" i="11"/>
  <c r="P249" i="11"/>
  <c r="N249" i="11"/>
  <c r="T249" i="11"/>
  <c r="O249" i="11"/>
  <c r="K261" i="11"/>
  <c r="Q261" i="11"/>
  <c r="N261" i="11"/>
  <c r="M261" i="11"/>
  <c r="T261" i="11"/>
  <c r="O261" i="11"/>
  <c r="P261" i="11"/>
  <c r="K273" i="11"/>
  <c r="P273" i="11"/>
  <c r="Q273" i="11"/>
  <c r="M273" i="11"/>
  <c r="N273" i="11"/>
  <c r="O273" i="11"/>
  <c r="T273" i="11"/>
  <c r="K301" i="11"/>
  <c r="P301" i="11"/>
  <c r="M301" i="11"/>
  <c r="Q301" i="11"/>
  <c r="T301" i="11"/>
  <c r="O301" i="11"/>
  <c r="N301" i="11"/>
  <c r="K333" i="11"/>
  <c r="P333" i="11"/>
  <c r="Q333" i="11"/>
  <c r="N333" i="11"/>
  <c r="M333" i="11"/>
  <c r="T333" i="11"/>
  <c r="O333" i="11"/>
  <c r="K236" i="11"/>
  <c r="M236" i="11"/>
  <c r="P236" i="11"/>
  <c r="N236" i="11"/>
  <c r="T236" i="11"/>
  <c r="Q236" i="11"/>
  <c r="O236" i="11"/>
  <c r="K250" i="11"/>
  <c r="P250" i="11"/>
  <c r="M250" i="11"/>
  <c r="N250" i="11"/>
  <c r="T250" i="11"/>
  <c r="O250" i="11"/>
  <c r="Q250" i="11"/>
  <c r="K262" i="11"/>
  <c r="P262" i="11"/>
  <c r="M262" i="11"/>
  <c r="N262" i="11"/>
  <c r="T262" i="11"/>
  <c r="O262" i="11"/>
  <c r="Q262" i="11"/>
  <c r="K276" i="11"/>
  <c r="P276" i="11"/>
  <c r="Q276" i="11"/>
  <c r="M276" i="11"/>
  <c r="N276" i="11"/>
  <c r="O276" i="11"/>
  <c r="T276" i="11"/>
  <c r="K308" i="11"/>
  <c r="P308" i="11"/>
  <c r="M308" i="11"/>
  <c r="Q308" i="11"/>
  <c r="N308" i="11"/>
  <c r="O308" i="11"/>
  <c r="T308" i="11"/>
  <c r="R106" i="11"/>
  <c r="R52" i="11"/>
  <c r="R60" i="11"/>
  <c r="R53" i="11"/>
  <c r="K229" i="11"/>
  <c r="Q229" i="11"/>
  <c r="P229" i="11"/>
  <c r="N229" i="11"/>
  <c r="M229" i="11"/>
  <c r="T229" i="11"/>
  <c r="O229" i="11"/>
  <c r="K241" i="11"/>
  <c r="P241" i="11"/>
  <c r="N241" i="11"/>
  <c r="M241" i="11"/>
  <c r="T241" i="11"/>
  <c r="Q241" i="11"/>
  <c r="O241" i="11"/>
  <c r="K253" i="11"/>
  <c r="P253" i="11"/>
  <c r="Q253" i="11"/>
  <c r="N253" i="11"/>
  <c r="T253" i="11"/>
  <c r="M253" i="11"/>
  <c r="O253" i="11"/>
  <c r="K265" i="11"/>
  <c r="P265" i="11"/>
  <c r="Q265" i="11"/>
  <c r="N265" i="11"/>
  <c r="M265" i="11"/>
  <c r="T265" i="11"/>
  <c r="O265" i="11"/>
  <c r="K277" i="11"/>
  <c r="N277" i="11"/>
  <c r="P277" i="11"/>
  <c r="Q277" i="11"/>
  <c r="T277" i="11"/>
  <c r="M277" i="11"/>
  <c r="O277" i="11"/>
  <c r="K309" i="11"/>
  <c r="P309" i="11"/>
  <c r="M309" i="11"/>
  <c r="Q309" i="11"/>
  <c r="N309" i="11"/>
  <c r="T309" i="11"/>
  <c r="O309" i="11"/>
  <c r="K226" i="11"/>
  <c r="M226" i="11"/>
  <c r="P226" i="11"/>
  <c r="O226" i="11"/>
  <c r="Q226" i="11"/>
  <c r="N226" i="11"/>
  <c r="T226" i="11"/>
  <c r="K242" i="11"/>
  <c r="P242" i="11"/>
  <c r="M242" i="11"/>
  <c r="Q242" i="11"/>
  <c r="N242" i="11"/>
  <c r="O242" i="11"/>
  <c r="T242" i="11"/>
  <c r="K254" i="11"/>
  <c r="P254" i="11"/>
  <c r="M254" i="11"/>
  <c r="Q254" i="11"/>
  <c r="N254" i="11"/>
  <c r="T254" i="11"/>
  <c r="O254" i="11"/>
  <c r="K266" i="11"/>
  <c r="P266" i="11"/>
  <c r="M266" i="11"/>
  <c r="Q266" i="11"/>
  <c r="T266" i="11"/>
  <c r="N266" i="11"/>
  <c r="O266" i="11"/>
  <c r="K284" i="11"/>
  <c r="M284" i="11"/>
  <c r="Q284" i="11"/>
  <c r="N284" i="11"/>
  <c r="T284" i="11"/>
  <c r="P284" i="11"/>
  <c r="O284" i="11"/>
  <c r="K316" i="11"/>
  <c r="Q316" i="11"/>
  <c r="T316" i="11"/>
  <c r="M316" i="11"/>
  <c r="O316" i="11"/>
  <c r="P316" i="11"/>
  <c r="N316" i="11"/>
  <c r="R105" i="11"/>
  <c r="R64" i="11"/>
  <c r="R63" i="11"/>
  <c r="R107" i="11"/>
  <c r="D483" i="5"/>
  <c r="E483" i="5" s="1"/>
  <c r="F483" i="5" s="1"/>
  <c r="K219" i="11"/>
  <c r="M219" i="11"/>
  <c r="P219" i="11"/>
  <c r="Q219" i="11"/>
  <c r="T219" i="11"/>
  <c r="O219" i="11"/>
  <c r="N219" i="11"/>
  <c r="K231" i="11"/>
  <c r="P231" i="11"/>
  <c r="Q231" i="11"/>
  <c r="N231" i="11"/>
  <c r="M231" i="11"/>
  <c r="T231" i="11"/>
  <c r="O231" i="11"/>
  <c r="K243" i="11"/>
  <c r="P243" i="11"/>
  <c r="N243" i="11"/>
  <c r="M243" i="11"/>
  <c r="T243" i="11"/>
  <c r="Q243" i="11"/>
  <c r="O243" i="11"/>
  <c r="K255" i="11"/>
  <c r="P255" i="11"/>
  <c r="M255" i="11"/>
  <c r="Q255" i="11"/>
  <c r="N255" i="11"/>
  <c r="T255" i="11"/>
  <c r="O255" i="11"/>
  <c r="K267" i="11"/>
  <c r="M267" i="11"/>
  <c r="P267" i="11"/>
  <c r="Q267" i="11"/>
  <c r="T267" i="11"/>
  <c r="O267" i="11"/>
  <c r="N267" i="11"/>
  <c r="K285" i="11"/>
  <c r="M285" i="11"/>
  <c r="Q285" i="11"/>
  <c r="P285" i="11"/>
  <c r="T285" i="11"/>
  <c r="O285" i="11"/>
  <c r="N285" i="11"/>
  <c r="K317" i="11"/>
  <c r="P317" i="11"/>
  <c r="M317" i="11"/>
  <c r="N317" i="11"/>
  <c r="T317" i="11"/>
  <c r="O317" i="11"/>
  <c r="Q317" i="11"/>
  <c r="K230" i="11"/>
  <c r="M230" i="11"/>
  <c r="Q230" i="11"/>
  <c r="P230" i="11"/>
  <c r="T230" i="11"/>
  <c r="O230" i="11"/>
  <c r="N230" i="11"/>
  <c r="K246" i="11"/>
  <c r="P246" i="11"/>
  <c r="M246" i="11"/>
  <c r="N246" i="11"/>
  <c r="Q246" i="11"/>
  <c r="T246" i="11"/>
  <c r="O246" i="11"/>
  <c r="K258" i="11"/>
  <c r="M258" i="11"/>
  <c r="N258" i="11"/>
  <c r="P258" i="11"/>
  <c r="T258" i="11"/>
  <c r="Q258" i="11"/>
  <c r="O258" i="11"/>
  <c r="K270" i="11"/>
  <c r="M270" i="11"/>
  <c r="P270" i="11"/>
  <c r="Q270" i="11"/>
  <c r="T270" i="11"/>
  <c r="N270" i="11"/>
  <c r="O270" i="11"/>
  <c r="K292" i="11"/>
  <c r="M292" i="11"/>
  <c r="Q292" i="11"/>
  <c r="T292" i="11"/>
  <c r="O292" i="11"/>
  <c r="P292" i="11"/>
  <c r="N292" i="11"/>
  <c r="K324" i="11"/>
  <c r="P324" i="11"/>
  <c r="N324" i="11"/>
  <c r="M324" i="11"/>
  <c r="O324" i="11"/>
  <c r="T324" i="11"/>
  <c r="Q324" i="11"/>
  <c r="K223" i="11"/>
  <c r="P223" i="11"/>
  <c r="Q223" i="11"/>
  <c r="N223" i="11"/>
  <c r="M223" i="11"/>
  <c r="T223" i="11"/>
  <c r="O223" i="11"/>
  <c r="K235" i="11"/>
  <c r="P235" i="11"/>
  <c r="Q235" i="11"/>
  <c r="T235" i="11"/>
  <c r="M235" i="11"/>
  <c r="N235" i="11"/>
  <c r="O235" i="11"/>
  <c r="K247" i="11"/>
  <c r="P247" i="11"/>
  <c r="M247" i="11"/>
  <c r="Q247" i="11"/>
  <c r="N247" i="11"/>
  <c r="O247" i="11"/>
  <c r="T247" i="11"/>
  <c r="K259" i="11"/>
  <c r="P259" i="11"/>
  <c r="N259" i="11"/>
  <c r="M259" i="11"/>
  <c r="T259" i="11"/>
  <c r="Q259" i="11"/>
  <c r="O259" i="11"/>
  <c r="K271" i="11"/>
  <c r="P271" i="11"/>
  <c r="N271" i="11"/>
  <c r="M271" i="11"/>
  <c r="T271" i="11"/>
  <c r="Q271" i="11"/>
  <c r="O271" i="11"/>
  <c r="K293" i="11"/>
  <c r="M293" i="11"/>
  <c r="Q293" i="11"/>
  <c r="P293" i="11"/>
  <c r="N293" i="11"/>
  <c r="T293" i="11"/>
  <c r="O293" i="11"/>
  <c r="K325" i="11"/>
  <c r="Q325" i="11"/>
  <c r="N325" i="11"/>
  <c r="P325" i="11"/>
  <c r="M325" i="11"/>
  <c r="O325" i="11"/>
  <c r="T325" i="11"/>
  <c r="K222" i="11"/>
  <c r="Q222" i="11"/>
  <c r="P222" i="11"/>
  <c r="M222" i="11"/>
  <c r="N222" i="11"/>
  <c r="O222" i="11"/>
  <c r="T222" i="11"/>
  <c r="K234" i="11"/>
  <c r="M234" i="11"/>
  <c r="P234" i="11"/>
  <c r="T234" i="11"/>
  <c r="O234" i="11"/>
  <c r="Q234" i="11"/>
  <c r="N234" i="11"/>
  <c r="K248" i="11"/>
  <c r="M248" i="11"/>
  <c r="P248" i="11"/>
  <c r="N248" i="11"/>
  <c r="Q248" i="11"/>
  <c r="O248" i="11"/>
  <c r="T248" i="11"/>
  <c r="K260" i="11"/>
  <c r="Q260" i="11"/>
  <c r="N260" i="11"/>
  <c r="P260" i="11"/>
  <c r="M260" i="11"/>
  <c r="O260" i="11"/>
  <c r="T260" i="11"/>
  <c r="K272" i="11"/>
  <c r="P272" i="11"/>
  <c r="M272" i="11"/>
  <c r="Q272" i="11"/>
  <c r="O272" i="11"/>
  <c r="N272" i="11"/>
  <c r="T272" i="11"/>
  <c r="K300" i="11"/>
  <c r="P300" i="11"/>
  <c r="M300" i="11"/>
  <c r="Q300" i="11"/>
  <c r="N300" i="11"/>
  <c r="T300" i="11"/>
  <c r="O300" i="11"/>
  <c r="K332" i="11"/>
  <c r="M332" i="11"/>
  <c r="P332" i="11"/>
  <c r="N332" i="11"/>
  <c r="Q332" i="11"/>
  <c r="T332" i="11"/>
  <c r="O332" i="11"/>
  <c r="R51" i="11"/>
  <c r="R238" i="11"/>
  <c r="F419" i="5"/>
  <c r="L341" i="11" s="1"/>
  <c r="F418" i="5"/>
  <c r="L340" i="11" s="1"/>
  <c r="D465" i="5"/>
  <c r="E465" i="5" s="1"/>
  <c r="F465" i="5" s="1"/>
  <c r="C458" i="5"/>
  <c r="C457" i="5"/>
  <c r="C460" i="5"/>
  <c r="C456" i="5"/>
  <c r="C459" i="5"/>
  <c r="C455" i="5"/>
  <c r="K9" i="5"/>
  <c r="AG512" i="5" l="1"/>
  <c r="AG513" i="5" s="1"/>
  <c r="AG514" i="5" s="1"/>
  <c r="AG515" i="5" s="1"/>
  <c r="AG516" i="5" s="1"/>
  <c r="AG517" i="5" s="1"/>
  <c r="AG518" i="5" s="1"/>
  <c r="AG519" i="5" s="1"/>
  <c r="AG520" i="5" s="1"/>
  <c r="AG521" i="5" s="1"/>
  <c r="AG522" i="5" s="1"/>
  <c r="AG523" i="5" s="1"/>
  <c r="AG524" i="5" s="1"/>
  <c r="AG525" i="5" s="1"/>
  <c r="AG526" i="5" s="1"/>
  <c r="AG527" i="5" s="1"/>
  <c r="AG528" i="5" s="1"/>
  <c r="AG529" i="5" s="1"/>
  <c r="AG530" i="5" s="1"/>
  <c r="AG531" i="5" s="1"/>
  <c r="AG532" i="5" s="1"/>
  <c r="D55" i="5" s="1"/>
  <c r="E55" i="5" s="1"/>
  <c r="N80" i="11"/>
  <c r="M80" i="11"/>
  <c r="T80" i="11"/>
  <c r="Q80" i="11"/>
  <c r="P80" i="11"/>
  <c r="AU507" i="5"/>
  <c r="AU508" i="5" s="1"/>
  <c r="AU509" i="5" s="1"/>
  <c r="AU510" i="5" s="1"/>
  <c r="AU511" i="5" s="1"/>
  <c r="O80" i="11"/>
  <c r="L72" i="11"/>
  <c r="H150" i="5"/>
  <c r="AQ508" i="5"/>
  <c r="AQ509" i="5" s="1"/>
  <c r="AQ510" i="5" s="1"/>
  <c r="AQ511" i="5" s="1"/>
  <c r="F423" i="5"/>
  <c r="L345" i="11" s="1"/>
  <c r="K345" i="11" s="1"/>
  <c r="N224" i="11"/>
  <c r="R176" i="11"/>
  <c r="M224" i="11"/>
  <c r="R189" i="11"/>
  <c r="R212" i="11"/>
  <c r="R130" i="11"/>
  <c r="P224" i="11"/>
  <c r="T224" i="11"/>
  <c r="R131" i="11"/>
  <c r="R143" i="11"/>
  <c r="R142" i="11"/>
  <c r="O224" i="11"/>
  <c r="K224" i="11"/>
  <c r="R155" i="11"/>
  <c r="F421" i="5"/>
  <c r="L343" i="11" s="1"/>
  <c r="Q343" i="11" s="1"/>
  <c r="R154" i="11"/>
  <c r="R129" i="11"/>
  <c r="R119" i="11"/>
  <c r="R166" i="11"/>
  <c r="R177" i="11"/>
  <c r="R188" i="11"/>
  <c r="R153" i="11"/>
  <c r="R165" i="11"/>
  <c r="R199" i="11"/>
  <c r="F422" i="5"/>
  <c r="L344" i="11" s="1"/>
  <c r="P344" i="11" s="1"/>
  <c r="R211" i="11"/>
  <c r="R201" i="11"/>
  <c r="R200" i="11"/>
  <c r="R187" i="11"/>
  <c r="R141" i="11"/>
  <c r="R118" i="11"/>
  <c r="R117" i="11"/>
  <c r="R164" i="11"/>
  <c r="R175" i="11"/>
  <c r="F159" i="5"/>
  <c r="F161" i="5"/>
  <c r="L83" i="11" s="1"/>
  <c r="F160" i="5"/>
  <c r="L82" i="11" s="1"/>
  <c r="F353" i="5"/>
  <c r="L275" i="11" s="1"/>
  <c r="F369" i="5"/>
  <c r="L291" i="11" s="1"/>
  <c r="F385" i="5"/>
  <c r="L307" i="11" s="1"/>
  <c r="F401" i="5"/>
  <c r="L323" i="11" s="1"/>
  <c r="F417" i="5"/>
  <c r="L339" i="11" s="1"/>
  <c r="F382" i="5"/>
  <c r="L304" i="11" s="1"/>
  <c r="F414" i="5"/>
  <c r="L336" i="11" s="1"/>
  <c r="F376" i="5"/>
  <c r="L298" i="11" s="1"/>
  <c r="F408" i="5"/>
  <c r="L330" i="11" s="1"/>
  <c r="F372" i="5"/>
  <c r="L294" i="11" s="1"/>
  <c r="F404" i="5"/>
  <c r="L326" i="11" s="1"/>
  <c r="F391" i="5"/>
  <c r="L313" i="11" s="1"/>
  <c r="F399" i="5"/>
  <c r="L321" i="11" s="1"/>
  <c r="F357" i="5"/>
  <c r="L279" i="11" s="1"/>
  <c r="F373" i="5"/>
  <c r="L295" i="11" s="1"/>
  <c r="F389" i="5"/>
  <c r="L311" i="11" s="1"/>
  <c r="F405" i="5"/>
  <c r="L327" i="11" s="1"/>
  <c r="F358" i="5"/>
  <c r="L280" i="11" s="1"/>
  <c r="F390" i="5"/>
  <c r="L312" i="11" s="1"/>
  <c r="F352" i="5"/>
  <c r="L274" i="11" s="1"/>
  <c r="F384" i="5"/>
  <c r="L306" i="11" s="1"/>
  <c r="F416" i="5"/>
  <c r="L338" i="11" s="1"/>
  <c r="F380" i="5"/>
  <c r="L302" i="11" s="1"/>
  <c r="F412" i="5"/>
  <c r="L334" i="11" s="1"/>
  <c r="F407" i="5"/>
  <c r="L329" i="11" s="1"/>
  <c r="F415" i="5"/>
  <c r="L337" i="11" s="1"/>
  <c r="F361" i="5"/>
  <c r="L283" i="11" s="1"/>
  <c r="F377" i="5"/>
  <c r="L299" i="11" s="1"/>
  <c r="F393" i="5"/>
  <c r="L315" i="11" s="1"/>
  <c r="F409" i="5"/>
  <c r="L331" i="11" s="1"/>
  <c r="F366" i="5"/>
  <c r="L288" i="11" s="1"/>
  <c r="F398" i="5"/>
  <c r="L320" i="11" s="1"/>
  <c r="F360" i="5"/>
  <c r="L282" i="11" s="1"/>
  <c r="F392" i="5"/>
  <c r="L314" i="11" s="1"/>
  <c r="F356" i="5"/>
  <c r="L278" i="11" s="1"/>
  <c r="F388" i="5"/>
  <c r="L310" i="11" s="1"/>
  <c r="F359" i="5"/>
  <c r="L281" i="11" s="1"/>
  <c r="F367" i="5"/>
  <c r="L289" i="11" s="1"/>
  <c r="F365" i="5"/>
  <c r="L287" i="11" s="1"/>
  <c r="F381" i="5"/>
  <c r="L303" i="11" s="1"/>
  <c r="F397" i="5"/>
  <c r="L319" i="11" s="1"/>
  <c r="F413" i="5"/>
  <c r="L335" i="11" s="1"/>
  <c r="F374" i="5"/>
  <c r="L296" i="11" s="1"/>
  <c r="F406" i="5"/>
  <c r="F368" i="5"/>
  <c r="L290" i="11" s="1"/>
  <c r="F400" i="5"/>
  <c r="L322" i="11" s="1"/>
  <c r="F364" i="5"/>
  <c r="L286" i="11" s="1"/>
  <c r="F396" i="5"/>
  <c r="L318" i="11" s="1"/>
  <c r="F375" i="5"/>
  <c r="L297" i="11" s="1"/>
  <c r="F383" i="5"/>
  <c r="L305" i="11" s="1"/>
  <c r="F149" i="5"/>
  <c r="L71" i="11" s="1"/>
  <c r="F147" i="5"/>
  <c r="F148" i="5"/>
  <c r="L70" i="11" s="1"/>
  <c r="F106" i="5"/>
  <c r="L28" i="11" s="1"/>
  <c r="F107" i="5"/>
  <c r="L29" i="11" s="1"/>
  <c r="F108" i="5"/>
  <c r="F172" i="5"/>
  <c r="L94" i="11" s="1"/>
  <c r="F173" i="5"/>
  <c r="L95" i="11" s="1"/>
  <c r="F171" i="5"/>
  <c r="F114" i="5"/>
  <c r="F122" i="5"/>
  <c r="L44" i="11" s="1"/>
  <c r="R316" i="11"/>
  <c r="R229" i="11"/>
  <c r="R276" i="11"/>
  <c r="R260" i="11"/>
  <c r="R271" i="11"/>
  <c r="R235" i="11"/>
  <c r="R261" i="11"/>
  <c r="K341" i="11"/>
  <c r="T341" i="11"/>
  <c r="P341" i="11"/>
  <c r="M341" i="11"/>
  <c r="Q341" i="11"/>
  <c r="O341" i="11"/>
  <c r="N341" i="11"/>
  <c r="R234" i="11"/>
  <c r="R325" i="11"/>
  <c r="R324" i="11"/>
  <c r="R270" i="11"/>
  <c r="R255" i="11"/>
  <c r="R231" i="11"/>
  <c r="R284" i="11"/>
  <c r="R242" i="11"/>
  <c r="R226" i="11"/>
  <c r="R253" i="11"/>
  <c r="K340" i="11"/>
  <c r="M340" i="11"/>
  <c r="P340" i="11"/>
  <c r="Q340" i="11"/>
  <c r="T340" i="11"/>
  <c r="N340" i="11"/>
  <c r="O340" i="11"/>
  <c r="R300" i="11"/>
  <c r="R258" i="11"/>
  <c r="R317" i="11"/>
  <c r="R285" i="11"/>
  <c r="K342" i="11"/>
  <c r="M342" i="11"/>
  <c r="P342" i="11"/>
  <c r="Q342" i="11"/>
  <c r="O342" i="11"/>
  <c r="T342" i="11"/>
  <c r="N342" i="11"/>
  <c r="R332" i="11"/>
  <c r="R248" i="11"/>
  <c r="R222" i="11"/>
  <c r="R292" i="11"/>
  <c r="R246" i="11"/>
  <c r="R230" i="11"/>
  <c r="R254" i="11"/>
  <c r="R241" i="11"/>
  <c r="R308" i="11"/>
  <c r="R273" i="11"/>
  <c r="R249" i="11"/>
  <c r="R262" i="11"/>
  <c r="R301" i="11"/>
  <c r="R225" i="11"/>
  <c r="R272" i="11"/>
  <c r="R293" i="11"/>
  <c r="R259" i="11"/>
  <c r="R247" i="11"/>
  <c r="R223" i="11"/>
  <c r="R267" i="11"/>
  <c r="R243" i="11"/>
  <c r="R219" i="11"/>
  <c r="R266" i="11"/>
  <c r="R309" i="11"/>
  <c r="R277" i="11"/>
  <c r="R265" i="11"/>
  <c r="R250" i="11"/>
  <c r="R236" i="11"/>
  <c r="R333" i="11"/>
  <c r="R237" i="11"/>
  <c r="E496" i="5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A496" i="5"/>
  <c r="A497" i="5" s="1"/>
  <c r="A498" i="5" s="1"/>
  <c r="A499" i="5" s="1"/>
  <c r="A500" i="5" s="1"/>
  <c r="M496" i="5"/>
  <c r="Y496" i="5"/>
  <c r="Y497" i="5" s="1"/>
  <c r="Y498" i="5" s="1"/>
  <c r="Y499" i="5" s="1"/>
  <c r="W496" i="5"/>
  <c r="W497" i="5" s="1"/>
  <c r="W498" i="5" s="1"/>
  <c r="W499" i="5" s="1"/>
  <c r="U496" i="5"/>
  <c r="U497" i="5" s="1"/>
  <c r="U498" i="5" s="1"/>
  <c r="U499" i="5" s="1"/>
  <c r="S496" i="5"/>
  <c r="S497" i="5" s="1"/>
  <c r="S498" i="5" s="1"/>
  <c r="S499" i="5" s="1"/>
  <c r="Q496" i="5"/>
  <c r="Q497" i="5" s="1"/>
  <c r="Q498" i="5" s="1"/>
  <c r="Q499" i="5" s="1"/>
  <c r="O496" i="5"/>
  <c r="O497" i="5" s="1"/>
  <c r="O498" i="5" s="1"/>
  <c r="O499" i="5" s="1"/>
  <c r="X493" i="5"/>
  <c r="V493" i="5"/>
  <c r="T493" i="5"/>
  <c r="R493" i="5"/>
  <c r="P493" i="5"/>
  <c r="N493" i="5"/>
  <c r="N98" i="5"/>
  <c r="N99" i="5"/>
  <c r="N100" i="5"/>
  <c r="N101" i="5"/>
  <c r="N102" i="5"/>
  <c r="N103" i="5"/>
  <c r="N104" i="5"/>
  <c r="N105" i="5"/>
  <c r="N291" i="5"/>
  <c r="N292" i="5"/>
  <c r="N293" i="5"/>
  <c r="N294" i="5"/>
  <c r="N295" i="5"/>
  <c r="N296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97" i="5"/>
  <c r="AQ512" i="5" l="1"/>
  <c r="AQ513" i="5" s="1"/>
  <c r="AQ514" i="5" s="1"/>
  <c r="AQ515" i="5" s="1"/>
  <c r="AQ516" i="5" s="1"/>
  <c r="AQ517" i="5" s="1"/>
  <c r="AQ518" i="5" s="1"/>
  <c r="AQ519" i="5" s="1"/>
  <c r="AQ520" i="5" s="1"/>
  <c r="AQ521" i="5" s="1"/>
  <c r="AQ522" i="5" s="1"/>
  <c r="AQ523" i="5" s="1"/>
  <c r="AQ524" i="5" s="1"/>
  <c r="AQ525" i="5" s="1"/>
  <c r="AQ526" i="5" s="1"/>
  <c r="AQ527" i="5" s="1"/>
  <c r="AQ528" i="5" s="1"/>
  <c r="AQ529" i="5" s="1"/>
  <c r="AQ530" i="5" s="1"/>
  <c r="AQ531" i="5" s="1"/>
  <c r="AQ532" i="5" s="1"/>
  <c r="D60" i="5" s="1"/>
  <c r="E60" i="5" s="1"/>
  <c r="AU512" i="5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D62" i="5" s="1"/>
  <c r="E62" i="5" s="1"/>
  <c r="R80" i="11"/>
  <c r="F118" i="5"/>
  <c r="L40" i="11" s="1"/>
  <c r="K40" i="11" s="1"/>
  <c r="F117" i="5"/>
  <c r="L39" i="11" s="1"/>
  <c r="M39" i="11" s="1"/>
  <c r="F119" i="5"/>
  <c r="L41" i="11" s="1"/>
  <c r="K41" i="11" s="1"/>
  <c r="F126" i="5"/>
  <c r="L48" i="11" s="1"/>
  <c r="T48" i="11" s="1"/>
  <c r="F134" i="5"/>
  <c r="L56" i="11" s="1"/>
  <c r="K56" i="11" s="1"/>
  <c r="K72" i="11"/>
  <c r="M72" i="11"/>
  <c r="T72" i="11"/>
  <c r="O72" i="11"/>
  <c r="Q72" i="11"/>
  <c r="N72" i="11"/>
  <c r="P72" i="11"/>
  <c r="K344" i="11"/>
  <c r="N343" i="11"/>
  <c r="Q345" i="11"/>
  <c r="O345" i="11"/>
  <c r="P345" i="11"/>
  <c r="T345" i="11"/>
  <c r="M345" i="11"/>
  <c r="N345" i="11"/>
  <c r="M344" i="11"/>
  <c r="N344" i="11"/>
  <c r="T344" i="11"/>
  <c r="Q344" i="11"/>
  <c r="O344" i="11"/>
  <c r="R224" i="11"/>
  <c r="T343" i="11"/>
  <c r="O343" i="11"/>
  <c r="P343" i="11"/>
  <c r="M343" i="11"/>
  <c r="K343" i="11"/>
  <c r="U500" i="5"/>
  <c r="U501" i="5" s="1"/>
  <c r="U502" i="5" s="1"/>
  <c r="U503" i="5" s="1"/>
  <c r="U504" i="5" s="1"/>
  <c r="U505" i="5" s="1"/>
  <c r="U506" i="5" s="1"/>
  <c r="U507" i="5" s="1"/>
  <c r="U508" i="5" s="1"/>
  <c r="U509" i="5" s="1"/>
  <c r="U510" i="5" s="1"/>
  <c r="U511" i="5" s="1"/>
  <c r="U512" i="5" s="1"/>
  <c r="U513" i="5" s="1"/>
  <c r="U514" i="5" s="1"/>
  <c r="U515" i="5" s="1"/>
  <c r="U516" i="5" s="1"/>
  <c r="U517" i="5" s="1"/>
  <c r="U518" i="5" s="1"/>
  <c r="U519" i="5" s="1"/>
  <c r="U520" i="5" s="1"/>
  <c r="U521" i="5" s="1"/>
  <c r="U522" i="5" s="1"/>
  <c r="U523" i="5" s="1"/>
  <c r="U524" i="5" s="1"/>
  <c r="U525" i="5" s="1"/>
  <c r="U526" i="5" s="1"/>
  <c r="U527" i="5" s="1"/>
  <c r="U528" i="5" s="1"/>
  <c r="U529" i="5" s="1"/>
  <c r="U530" i="5" s="1"/>
  <c r="U531" i="5" s="1"/>
  <c r="U532" i="5" s="1"/>
  <c r="O500" i="5"/>
  <c r="O501" i="5" s="1"/>
  <c r="O502" i="5" s="1"/>
  <c r="O503" i="5" s="1"/>
  <c r="O504" i="5" s="1"/>
  <c r="O505" i="5" s="1"/>
  <c r="O506" i="5" s="1"/>
  <c r="O507" i="5" s="1"/>
  <c r="O508" i="5" s="1"/>
  <c r="O509" i="5" s="1"/>
  <c r="O510" i="5" s="1"/>
  <c r="O511" i="5" s="1"/>
  <c r="O512" i="5" s="1"/>
  <c r="O513" i="5" s="1"/>
  <c r="O514" i="5" s="1"/>
  <c r="O515" i="5" s="1"/>
  <c r="O516" i="5" s="1"/>
  <c r="O517" i="5" s="1"/>
  <c r="O518" i="5" s="1"/>
  <c r="O519" i="5" s="1"/>
  <c r="O520" i="5" s="1"/>
  <c r="O521" i="5" s="1"/>
  <c r="O522" i="5" s="1"/>
  <c r="O523" i="5" s="1"/>
  <c r="O524" i="5" s="1"/>
  <c r="O525" i="5" s="1"/>
  <c r="O526" i="5" s="1"/>
  <c r="O527" i="5" s="1"/>
  <c r="O528" i="5" s="1"/>
  <c r="O529" i="5" s="1"/>
  <c r="O530" i="5" s="1"/>
  <c r="O531" i="5" s="1"/>
  <c r="O532" i="5" s="1"/>
  <c r="W500" i="5"/>
  <c r="W501" i="5" s="1"/>
  <c r="W502" i="5" s="1"/>
  <c r="W503" i="5" s="1"/>
  <c r="W504" i="5" s="1"/>
  <c r="W505" i="5" s="1"/>
  <c r="W506" i="5" s="1"/>
  <c r="W507" i="5" s="1"/>
  <c r="W508" i="5" s="1"/>
  <c r="W509" i="5" s="1"/>
  <c r="W510" i="5" s="1"/>
  <c r="W511" i="5" s="1"/>
  <c r="W512" i="5" s="1"/>
  <c r="W513" i="5" s="1"/>
  <c r="W514" i="5" s="1"/>
  <c r="W515" i="5" s="1"/>
  <c r="W516" i="5" s="1"/>
  <c r="W517" i="5" s="1"/>
  <c r="W518" i="5" s="1"/>
  <c r="W519" i="5" s="1"/>
  <c r="W520" i="5" s="1"/>
  <c r="W521" i="5" s="1"/>
  <c r="W522" i="5" s="1"/>
  <c r="W523" i="5" s="1"/>
  <c r="W524" i="5" s="1"/>
  <c r="W525" i="5" s="1"/>
  <c r="W526" i="5" s="1"/>
  <c r="W527" i="5" s="1"/>
  <c r="W528" i="5" s="1"/>
  <c r="W529" i="5" s="1"/>
  <c r="W530" i="5" s="1"/>
  <c r="W531" i="5" s="1"/>
  <c r="W532" i="5" s="1"/>
  <c r="N44" i="11"/>
  <c r="T44" i="11"/>
  <c r="M44" i="11"/>
  <c r="K44" i="11"/>
  <c r="P44" i="11"/>
  <c r="Q44" i="11"/>
  <c r="O44" i="11"/>
  <c r="Q94" i="11"/>
  <c r="O94" i="11"/>
  <c r="P94" i="11"/>
  <c r="K94" i="11"/>
  <c r="N94" i="11"/>
  <c r="M94" i="11"/>
  <c r="T94" i="11"/>
  <c r="K70" i="11"/>
  <c r="N70" i="11"/>
  <c r="P70" i="11"/>
  <c r="T70" i="11"/>
  <c r="M70" i="11"/>
  <c r="O70" i="11"/>
  <c r="Q70" i="11"/>
  <c r="P297" i="11"/>
  <c r="O297" i="11"/>
  <c r="M297" i="11"/>
  <c r="T297" i="11"/>
  <c r="N297" i="11"/>
  <c r="K297" i="11"/>
  <c r="Q297" i="11"/>
  <c r="Q290" i="11"/>
  <c r="T290" i="11"/>
  <c r="P290" i="11"/>
  <c r="O290" i="11"/>
  <c r="M290" i="11"/>
  <c r="K290" i="11"/>
  <c r="N290" i="11"/>
  <c r="P319" i="11"/>
  <c r="O319" i="11"/>
  <c r="Q319" i="11"/>
  <c r="N319" i="11"/>
  <c r="M319" i="11"/>
  <c r="K319" i="11"/>
  <c r="T319" i="11"/>
  <c r="K281" i="11"/>
  <c r="T281" i="11"/>
  <c r="P281" i="11"/>
  <c r="N281" i="11"/>
  <c r="M281" i="11"/>
  <c r="O281" i="11"/>
  <c r="Q281" i="11"/>
  <c r="K282" i="11"/>
  <c r="O282" i="11"/>
  <c r="M282" i="11"/>
  <c r="P282" i="11"/>
  <c r="T282" i="11"/>
  <c r="N282" i="11"/>
  <c r="Q282" i="11"/>
  <c r="K315" i="11"/>
  <c r="N315" i="11"/>
  <c r="Q315" i="11"/>
  <c r="T315" i="11"/>
  <c r="M315" i="11"/>
  <c r="O315" i="11"/>
  <c r="P315" i="11"/>
  <c r="K329" i="11"/>
  <c r="T329" i="11"/>
  <c r="Q329" i="11"/>
  <c r="N329" i="11"/>
  <c r="M329" i="11"/>
  <c r="P329" i="11"/>
  <c r="O329" i="11"/>
  <c r="K306" i="11"/>
  <c r="N306" i="11"/>
  <c r="Q306" i="11"/>
  <c r="T306" i="11"/>
  <c r="M306" i="11"/>
  <c r="O306" i="11"/>
  <c r="P306" i="11"/>
  <c r="K327" i="11"/>
  <c r="P327" i="11"/>
  <c r="M327" i="11"/>
  <c r="T327" i="11"/>
  <c r="Q327" i="11"/>
  <c r="N327" i="11"/>
  <c r="O327" i="11"/>
  <c r="P321" i="11"/>
  <c r="N321" i="11"/>
  <c r="Q321" i="11"/>
  <c r="K321" i="11"/>
  <c r="T321" i="11"/>
  <c r="M321" i="11"/>
  <c r="O321" i="11"/>
  <c r="M330" i="11"/>
  <c r="O330" i="11"/>
  <c r="Q330" i="11"/>
  <c r="K330" i="11"/>
  <c r="N330" i="11"/>
  <c r="P330" i="11"/>
  <c r="T330" i="11"/>
  <c r="Q339" i="11"/>
  <c r="O339" i="11"/>
  <c r="P339" i="11"/>
  <c r="K339" i="11"/>
  <c r="T339" i="11"/>
  <c r="M339" i="11"/>
  <c r="N339" i="11"/>
  <c r="N275" i="11"/>
  <c r="O275" i="11"/>
  <c r="T275" i="11"/>
  <c r="K275" i="11"/>
  <c r="Q275" i="11"/>
  <c r="P275" i="11"/>
  <c r="M275" i="11"/>
  <c r="Q500" i="5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Y500" i="5"/>
  <c r="Y501" i="5" s="1"/>
  <c r="Y502" i="5" s="1"/>
  <c r="Y503" i="5" s="1"/>
  <c r="Y504" i="5" s="1"/>
  <c r="Y505" i="5" s="1"/>
  <c r="Y506" i="5" s="1"/>
  <c r="Y507" i="5" s="1"/>
  <c r="Y508" i="5" s="1"/>
  <c r="Y509" i="5" s="1"/>
  <c r="Y510" i="5" s="1"/>
  <c r="Y511" i="5" s="1"/>
  <c r="Y512" i="5" s="1"/>
  <c r="Y513" i="5" s="1"/>
  <c r="Y514" i="5" s="1"/>
  <c r="Y515" i="5" s="1"/>
  <c r="Y516" i="5" s="1"/>
  <c r="Y517" i="5" s="1"/>
  <c r="Y518" i="5" s="1"/>
  <c r="Y519" i="5" s="1"/>
  <c r="Y520" i="5" s="1"/>
  <c r="Y521" i="5" s="1"/>
  <c r="Y522" i="5" s="1"/>
  <c r="Y523" i="5" s="1"/>
  <c r="Y524" i="5" s="1"/>
  <c r="Y525" i="5" s="1"/>
  <c r="Y526" i="5" s="1"/>
  <c r="Y527" i="5" s="1"/>
  <c r="Y528" i="5" s="1"/>
  <c r="Y529" i="5" s="1"/>
  <c r="Y530" i="5" s="1"/>
  <c r="Y531" i="5" s="1"/>
  <c r="Y532" i="5" s="1"/>
  <c r="L36" i="11"/>
  <c r="H114" i="5"/>
  <c r="L30" i="11"/>
  <c r="H108" i="5"/>
  <c r="L69" i="11"/>
  <c r="H147" i="5"/>
  <c r="M318" i="11"/>
  <c r="O318" i="11"/>
  <c r="Q318" i="11"/>
  <c r="K318" i="11"/>
  <c r="N318" i="11"/>
  <c r="P318" i="11"/>
  <c r="T318" i="11"/>
  <c r="L328" i="11"/>
  <c r="Q303" i="11"/>
  <c r="N303" i="11"/>
  <c r="M303" i="11"/>
  <c r="K303" i="11"/>
  <c r="T303" i="11"/>
  <c r="P303" i="11"/>
  <c r="O303" i="11"/>
  <c r="P310" i="11"/>
  <c r="N310" i="11"/>
  <c r="M310" i="11"/>
  <c r="O310" i="11"/>
  <c r="Q310" i="11"/>
  <c r="K310" i="11"/>
  <c r="T310" i="11"/>
  <c r="Q320" i="11"/>
  <c r="T320" i="11"/>
  <c r="N320" i="11"/>
  <c r="O320" i="11"/>
  <c r="P320" i="11"/>
  <c r="K320" i="11"/>
  <c r="M320" i="11"/>
  <c r="P299" i="11"/>
  <c r="N299" i="11"/>
  <c r="M299" i="11"/>
  <c r="O299" i="11"/>
  <c r="Q299" i="11"/>
  <c r="K299" i="11"/>
  <c r="T299" i="11"/>
  <c r="P334" i="11"/>
  <c r="O334" i="11"/>
  <c r="M334" i="11"/>
  <c r="N334" i="11"/>
  <c r="K334" i="11"/>
  <c r="T334" i="11"/>
  <c r="Q334" i="11"/>
  <c r="P274" i="11"/>
  <c r="Q274" i="11"/>
  <c r="M274" i="11"/>
  <c r="O274" i="11"/>
  <c r="K274" i="11"/>
  <c r="T274" i="11"/>
  <c r="N274" i="11"/>
  <c r="M311" i="11"/>
  <c r="P311" i="11"/>
  <c r="N311" i="11"/>
  <c r="O311" i="11"/>
  <c r="K311" i="11"/>
  <c r="Q311" i="11"/>
  <c r="T311" i="11"/>
  <c r="P313" i="11"/>
  <c r="K313" i="11"/>
  <c r="N313" i="11"/>
  <c r="M313" i="11"/>
  <c r="O313" i="11"/>
  <c r="Q313" i="11"/>
  <c r="T313" i="11"/>
  <c r="P298" i="11"/>
  <c r="K298" i="11"/>
  <c r="T298" i="11"/>
  <c r="M298" i="11"/>
  <c r="N298" i="11"/>
  <c r="Q298" i="11"/>
  <c r="O298" i="11"/>
  <c r="Q323" i="11"/>
  <c r="K323" i="11"/>
  <c r="N323" i="11"/>
  <c r="T323" i="11"/>
  <c r="M323" i="11"/>
  <c r="P323" i="11"/>
  <c r="O323" i="11"/>
  <c r="M82" i="11"/>
  <c r="Q82" i="11"/>
  <c r="P82" i="11"/>
  <c r="N82" i="11"/>
  <c r="O82" i="11"/>
  <c r="K82" i="11"/>
  <c r="T82" i="11"/>
  <c r="S500" i="5"/>
  <c r="S501" i="5" s="1"/>
  <c r="S502" i="5" s="1"/>
  <c r="S503" i="5" s="1"/>
  <c r="S504" i="5" s="1"/>
  <c r="S505" i="5" s="1"/>
  <c r="S506" i="5" s="1"/>
  <c r="S507" i="5" s="1"/>
  <c r="S508" i="5" s="1"/>
  <c r="S509" i="5" s="1"/>
  <c r="S510" i="5" s="1"/>
  <c r="S511" i="5" s="1"/>
  <c r="S512" i="5" s="1"/>
  <c r="S513" i="5" s="1"/>
  <c r="S514" i="5" s="1"/>
  <c r="S515" i="5" s="1"/>
  <c r="S516" i="5" s="1"/>
  <c r="S517" i="5" s="1"/>
  <c r="S518" i="5" s="1"/>
  <c r="S519" i="5" s="1"/>
  <c r="S520" i="5" s="1"/>
  <c r="S521" i="5" s="1"/>
  <c r="S522" i="5" s="1"/>
  <c r="S523" i="5" s="1"/>
  <c r="S524" i="5" s="1"/>
  <c r="S525" i="5" s="1"/>
  <c r="S526" i="5" s="1"/>
  <c r="S527" i="5" s="1"/>
  <c r="S528" i="5" s="1"/>
  <c r="S529" i="5" s="1"/>
  <c r="S530" i="5" s="1"/>
  <c r="S531" i="5" s="1"/>
  <c r="S532" i="5" s="1"/>
  <c r="L93" i="11"/>
  <c r="H171" i="5"/>
  <c r="P29" i="11"/>
  <c r="T29" i="11"/>
  <c r="M29" i="11"/>
  <c r="O29" i="11"/>
  <c r="K29" i="11"/>
  <c r="Q29" i="11"/>
  <c r="N29" i="11"/>
  <c r="K71" i="11"/>
  <c r="P71" i="11"/>
  <c r="T71" i="11"/>
  <c r="O71" i="11"/>
  <c r="Q71" i="11"/>
  <c r="M71" i="11"/>
  <c r="N71" i="11"/>
  <c r="Q286" i="11"/>
  <c r="K286" i="11"/>
  <c r="N286" i="11"/>
  <c r="T286" i="11"/>
  <c r="P286" i="11"/>
  <c r="M286" i="11"/>
  <c r="O286" i="11"/>
  <c r="Q296" i="11"/>
  <c r="K296" i="11"/>
  <c r="T296" i="11"/>
  <c r="P296" i="11"/>
  <c r="N296" i="11"/>
  <c r="M296" i="11"/>
  <c r="O296" i="11"/>
  <c r="Q287" i="11"/>
  <c r="K287" i="11"/>
  <c r="N287" i="11"/>
  <c r="M287" i="11"/>
  <c r="T287" i="11"/>
  <c r="P287" i="11"/>
  <c r="O287" i="11"/>
  <c r="M278" i="11"/>
  <c r="O278" i="11"/>
  <c r="N278" i="11"/>
  <c r="K278" i="11"/>
  <c r="T278" i="11"/>
  <c r="P278" i="11"/>
  <c r="Q278" i="11"/>
  <c r="Q288" i="11"/>
  <c r="O288" i="11"/>
  <c r="N288" i="11"/>
  <c r="K288" i="11"/>
  <c r="M288" i="11"/>
  <c r="P288" i="11"/>
  <c r="T288" i="11"/>
  <c r="M283" i="11"/>
  <c r="O283" i="11"/>
  <c r="Q283" i="11"/>
  <c r="K283" i="11"/>
  <c r="N283" i="11"/>
  <c r="P283" i="11"/>
  <c r="T283" i="11"/>
  <c r="N302" i="11"/>
  <c r="O302" i="11"/>
  <c r="T302" i="11"/>
  <c r="P302" i="11"/>
  <c r="M302" i="11"/>
  <c r="Q302" i="11"/>
  <c r="K302" i="11"/>
  <c r="M312" i="11"/>
  <c r="O312" i="11"/>
  <c r="T312" i="11"/>
  <c r="P312" i="11"/>
  <c r="N312" i="11"/>
  <c r="K312" i="11"/>
  <c r="Q312" i="11"/>
  <c r="P295" i="11"/>
  <c r="O295" i="11"/>
  <c r="N295" i="11"/>
  <c r="T295" i="11"/>
  <c r="K295" i="11"/>
  <c r="Q295" i="11"/>
  <c r="M295" i="11"/>
  <c r="K326" i="11"/>
  <c r="Q326" i="11"/>
  <c r="P326" i="11"/>
  <c r="O326" i="11"/>
  <c r="N326" i="11"/>
  <c r="T326" i="11"/>
  <c r="M326" i="11"/>
  <c r="K336" i="11"/>
  <c r="N336" i="11"/>
  <c r="P336" i="11"/>
  <c r="T336" i="11"/>
  <c r="M336" i="11"/>
  <c r="O336" i="11"/>
  <c r="Q336" i="11"/>
  <c r="K307" i="11"/>
  <c r="T307" i="11"/>
  <c r="P307" i="11"/>
  <c r="O307" i="11"/>
  <c r="M307" i="11"/>
  <c r="Q307" i="11"/>
  <c r="N307" i="11"/>
  <c r="K83" i="11"/>
  <c r="M83" i="11"/>
  <c r="P83" i="11"/>
  <c r="T83" i="11"/>
  <c r="Q83" i="11"/>
  <c r="O83" i="11"/>
  <c r="N83" i="11"/>
  <c r="M95" i="11"/>
  <c r="O95" i="11"/>
  <c r="N95" i="11"/>
  <c r="K95" i="11"/>
  <c r="Q95" i="11"/>
  <c r="P95" i="11"/>
  <c r="T95" i="11"/>
  <c r="P28" i="11"/>
  <c r="T28" i="11"/>
  <c r="K28" i="11"/>
  <c r="N28" i="11"/>
  <c r="M28" i="11"/>
  <c r="Q28" i="11"/>
  <c r="O28" i="11"/>
  <c r="K305" i="11"/>
  <c r="Q305" i="11"/>
  <c r="M305" i="11"/>
  <c r="N305" i="11"/>
  <c r="P305" i="11"/>
  <c r="O305" i="11"/>
  <c r="T305" i="11"/>
  <c r="K322" i="11"/>
  <c r="T322" i="11"/>
  <c r="Q322" i="11"/>
  <c r="O322" i="11"/>
  <c r="P322" i="11"/>
  <c r="N322" i="11"/>
  <c r="M322" i="11"/>
  <c r="K335" i="11"/>
  <c r="N335" i="11"/>
  <c r="P335" i="11"/>
  <c r="T335" i="11"/>
  <c r="M335" i="11"/>
  <c r="O335" i="11"/>
  <c r="Q335" i="11"/>
  <c r="P289" i="11"/>
  <c r="K289" i="11"/>
  <c r="M289" i="11"/>
  <c r="T289" i="11"/>
  <c r="N289" i="11"/>
  <c r="Q289" i="11"/>
  <c r="O289" i="11"/>
  <c r="Q314" i="11"/>
  <c r="K314" i="11"/>
  <c r="T314" i="11"/>
  <c r="M314" i="11"/>
  <c r="N314" i="11"/>
  <c r="P314" i="11"/>
  <c r="O314" i="11"/>
  <c r="N331" i="11"/>
  <c r="K331" i="11"/>
  <c r="T331" i="11"/>
  <c r="P331" i="11"/>
  <c r="M331" i="11"/>
  <c r="Q331" i="11"/>
  <c r="O331" i="11"/>
  <c r="M337" i="11"/>
  <c r="K337" i="11"/>
  <c r="O337" i="11"/>
  <c r="N337" i="11"/>
  <c r="Q337" i="11"/>
  <c r="P337" i="11"/>
  <c r="T337" i="11"/>
  <c r="M338" i="11"/>
  <c r="K338" i="11"/>
  <c r="N338" i="11"/>
  <c r="Q338" i="11"/>
  <c r="T338" i="11"/>
  <c r="P338" i="11"/>
  <c r="O338" i="11"/>
  <c r="M280" i="11"/>
  <c r="K280" i="11"/>
  <c r="N280" i="11"/>
  <c r="P280" i="11"/>
  <c r="O280" i="11"/>
  <c r="Q280" i="11"/>
  <c r="T280" i="11"/>
  <c r="P279" i="11"/>
  <c r="K279" i="11"/>
  <c r="T279" i="11"/>
  <c r="N279" i="11"/>
  <c r="M279" i="11"/>
  <c r="Q279" i="11"/>
  <c r="O279" i="11"/>
  <c r="N294" i="11"/>
  <c r="T294" i="11"/>
  <c r="P294" i="11"/>
  <c r="O294" i="11"/>
  <c r="M294" i="11"/>
  <c r="K294" i="11"/>
  <c r="Q294" i="11"/>
  <c r="Q304" i="11"/>
  <c r="O304" i="11"/>
  <c r="N304" i="11"/>
  <c r="T304" i="11"/>
  <c r="P304" i="11"/>
  <c r="K304" i="11"/>
  <c r="M304" i="11"/>
  <c r="Q291" i="11"/>
  <c r="O291" i="11"/>
  <c r="M291" i="11"/>
  <c r="T291" i="11"/>
  <c r="P291" i="11"/>
  <c r="K291" i="11"/>
  <c r="N291" i="11"/>
  <c r="L81" i="11"/>
  <c r="H159" i="5"/>
  <c r="R341" i="11"/>
  <c r="R342" i="11"/>
  <c r="R340" i="11"/>
  <c r="H160" i="5"/>
  <c r="H148" i="5"/>
  <c r="H172" i="5"/>
  <c r="H184" i="5"/>
  <c r="H271" i="5"/>
  <c r="H220" i="5"/>
  <c r="H256" i="5"/>
  <c r="H244" i="5"/>
  <c r="H268" i="5"/>
  <c r="H232" i="5"/>
  <c r="H283" i="5"/>
  <c r="H202" i="5"/>
  <c r="H253" i="5"/>
  <c r="H196" i="5"/>
  <c r="H280" i="5"/>
  <c r="H265" i="5"/>
  <c r="H226" i="5"/>
  <c r="H214" i="5"/>
  <c r="H154" i="5"/>
  <c r="H241" i="5"/>
  <c r="H208" i="5"/>
  <c r="H190" i="5"/>
  <c r="H178" i="5"/>
  <c r="H238" i="5"/>
  <c r="H250" i="5"/>
  <c r="H259" i="5"/>
  <c r="H166" i="5"/>
  <c r="H130" i="5"/>
  <c r="H142" i="5"/>
  <c r="H289" i="5"/>
  <c r="H277" i="5"/>
  <c r="H106" i="5"/>
  <c r="H107" i="5"/>
  <c r="H131" i="5"/>
  <c r="H143" i="5"/>
  <c r="H155" i="5"/>
  <c r="H167" i="5"/>
  <c r="H179" i="5"/>
  <c r="H203" i="5"/>
  <c r="H206" i="5"/>
  <c r="H194" i="5"/>
  <c r="H272" i="5"/>
  <c r="H260" i="5"/>
  <c r="H191" i="5"/>
  <c r="H248" i="5"/>
  <c r="H290" i="5"/>
  <c r="H221" i="5"/>
  <c r="H230" i="5"/>
  <c r="H197" i="5"/>
  <c r="H146" i="5"/>
  <c r="H158" i="5"/>
  <c r="H233" i="5"/>
  <c r="H215" i="5"/>
  <c r="H209" i="5"/>
  <c r="H242" i="5"/>
  <c r="H254" i="5"/>
  <c r="H182" i="5"/>
  <c r="H122" i="5"/>
  <c r="H284" i="5"/>
  <c r="H161" i="5"/>
  <c r="H218" i="5"/>
  <c r="H170" i="5"/>
  <c r="H278" i="5"/>
  <c r="H245" i="5"/>
  <c r="H185" i="5"/>
  <c r="H227" i="5"/>
  <c r="H173" i="5"/>
  <c r="H149" i="5"/>
  <c r="H266" i="5"/>
  <c r="H239" i="5"/>
  <c r="F14" i="5"/>
  <c r="H126" i="5" l="1"/>
  <c r="H118" i="5"/>
  <c r="H134" i="5"/>
  <c r="O39" i="11"/>
  <c r="P39" i="11"/>
  <c r="H119" i="5"/>
  <c r="N39" i="11"/>
  <c r="T56" i="11"/>
  <c r="M48" i="11"/>
  <c r="T39" i="11"/>
  <c r="Q40" i="11"/>
  <c r="P56" i="11"/>
  <c r="N41" i="11"/>
  <c r="N40" i="11"/>
  <c r="M56" i="11"/>
  <c r="K39" i="11"/>
  <c r="Q41" i="11"/>
  <c r="Q39" i="11"/>
  <c r="H117" i="5"/>
  <c r="M41" i="11"/>
  <c r="T40" i="11"/>
  <c r="O41" i="11"/>
  <c r="T41" i="11"/>
  <c r="Q56" i="11"/>
  <c r="O56" i="11"/>
  <c r="N56" i="11"/>
  <c r="R72" i="11"/>
  <c r="O40" i="11"/>
  <c r="Q48" i="11"/>
  <c r="P41" i="11"/>
  <c r="P40" i="11"/>
  <c r="P48" i="11"/>
  <c r="M40" i="11"/>
  <c r="K48" i="11"/>
  <c r="N48" i="11"/>
  <c r="O48" i="11"/>
  <c r="R345" i="11"/>
  <c r="R344" i="11"/>
  <c r="R343" i="11"/>
  <c r="R335" i="11"/>
  <c r="R339" i="11"/>
  <c r="R323" i="11"/>
  <c r="R288" i="11"/>
  <c r="R294" i="11"/>
  <c r="R305" i="11"/>
  <c r="R321" i="11"/>
  <c r="R275" i="11"/>
  <c r="R311" i="11"/>
  <c r="R291" i="11"/>
  <c r="R337" i="11"/>
  <c r="R95" i="11"/>
  <c r="R283" i="11"/>
  <c r="R82" i="11"/>
  <c r="R334" i="11"/>
  <c r="R303" i="11"/>
  <c r="R338" i="11"/>
  <c r="R322" i="11"/>
  <c r="R28" i="11"/>
  <c r="R336" i="11"/>
  <c r="R295" i="11"/>
  <c r="R302" i="11"/>
  <c r="R71" i="11"/>
  <c r="D48" i="5"/>
  <c r="E48" i="5" s="1"/>
  <c r="R274" i="11"/>
  <c r="R310" i="11"/>
  <c r="P69" i="11"/>
  <c r="K69" i="11"/>
  <c r="O69" i="11"/>
  <c r="M69" i="11"/>
  <c r="N69" i="11"/>
  <c r="Q69" i="11"/>
  <c r="T69" i="11"/>
  <c r="P36" i="11"/>
  <c r="O36" i="11"/>
  <c r="Q36" i="11"/>
  <c r="N36" i="11"/>
  <c r="T36" i="11"/>
  <c r="K36" i="11"/>
  <c r="M36" i="11"/>
  <c r="D47" i="5"/>
  <c r="E47" i="5" s="1"/>
  <c r="R315" i="11"/>
  <c r="R290" i="11"/>
  <c r="R94" i="11"/>
  <c r="D46" i="5"/>
  <c r="E46" i="5" s="1"/>
  <c r="R280" i="11"/>
  <c r="R83" i="11"/>
  <c r="R307" i="11"/>
  <c r="R326" i="11"/>
  <c r="R312" i="11"/>
  <c r="R278" i="11"/>
  <c r="R287" i="11"/>
  <c r="R286" i="11"/>
  <c r="R313" i="11"/>
  <c r="R320" i="11"/>
  <c r="R330" i="11"/>
  <c r="R327" i="11"/>
  <c r="R329" i="11"/>
  <c r="R282" i="11"/>
  <c r="R319" i="11"/>
  <c r="R297" i="11"/>
  <c r="K81" i="11"/>
  <c r="O81" i="11"/>
  <c r="T81" i="11"/>
  <c r="P81" i="11"/>
  <c r="Q81" i="11"/>
  <c r="M81" i="11"/>
  <c r="N81" i="11"/>
  <c r="R304" i="11"/>
  <c r="R279" i="11"/>
  <c r="R331" i="11"/>
  <c r="R314" i="11"/>
  <c r="R289" i="11"/>
  <c r="R296" i="11"/>
  <c r="R29" i="11"/>
  <c r="Q93" i="11"/>
  <c r="K93" i="11"/>
  <c r="M93" i="11"/>
  <c r="P93" i="11"/>
  <c r="N93" i="11"/>
  <c r="T93" i="11"/>
  <c r="O93" i="11"/>
  <c r="R298" i="11"/>
  <c r="R299" i="11"/>
  <c r="M328" i="11"/>
  <c r="O328" i="11"/>
  <c r="N328" i="11"/>
  <c r="K328" i="11"/>
  <c r="Q328" i="11"/>
  <c r="P328" i="11"/>
  <c r="T328" i="11"/>
  <c r="R318" i="11"/>
  <c r="K30" i="11"/>
  <c r="N30" i="11"/>
  <c r="M30" i="11"/>
  <c r="T30" i="11"/>
  <c r="P30" i="11"/>
  <c r="O30" i="11"/>
  <c r="Q30" i="11"/>
  <c r="D51" i="5"/>
  <c r="E51" i="5" s="1"/>
  <c r="R306" i="11"/>
  <c r="R281" i="11"/>
  <c r="R70" i="11"/>
  <c r="R44" i="11"/>
  <c r="D50" i="5"/>
  <c r="E50" i="5" s="1"/>
  <c r="D49" i="5"/>
  <c r="E49" i="5" s="1"/>
  <c r="D467" i="5"/>
  <c r="E467" i="5" s="1"/>
  <c r="F467" i="5" s="1"/>
  <c r="D471" i="5"/>
  <c r="E471" i="5" s="1"/>
  <c r="F471" i="5" s="1"/>
  <c r="D474" i="5"/>
  <c r="E474" i="5" s="1"/>
  <c r="F474" i="5" s="1"/>
  <c r="D470" i="5"/>
  <c r="E470" i="5" s="1"/>
  <c r="F470" i="5" s="1"/>
  <c r="H303" i="5"/>
  <c r="H388" i="5"/>
  <c r="H371" i="5"/>
  <c r="H370" i="5"/>
  <c r="H331" i="5"/>
  <c r="H415" i="5"/>
  <c r="H325" i="5"/>
  <c r="H348" i="5"/>
  <c r="H340" i="5"/>
  <c r="H410" i="5"/>
  <c r="H308" i="5"/>
  <c r="H397" i="5"/>
  <c r="H362" i="5"/>
  <c r="H407" i="5"/>
  <c r="H307" i="5"/>
  <c r="H372" i="5"/>
  <c r="H301" i="5"/>
  <c r="H328" i="5"/>
  <c r="H366" i="5"/>
  <c r="H401" i="5"/>
  <c r="H312" i="5"/>
  <c r="H417" i="5"/>
  <c r="H343" i="5"/>
  <c r="H403" i="5"/>
  <c r="H381" i="5"/>
  <c r="H361" i="5"/>
  <c r="H363" i="5"/>
  <c r="H356" i="5"/>
  <c r="H358" i="5"/>
  <c r="H365" i="5"/>
  <c r="H380" i="5"/>
  <c r="H326" i="5"/>
  <c r="H405" i="5"/>
  <c r="H373" i="5"/>
  <c r="H385" i="5"/>
  <c r="H416" i="5"/>
  <c r="H315" i="5"/>
  <c r="H411" i="5"/>
  <c r="H406" i="5"/>
  <c r="H352" i="5"/>
  <c r="H332" i="5"/>
  <c r="H377" i="5"/>
  <c r="H412" i="5"/>
  <c r="H402" i="5"/>
  <c r="H387" i="5"/>
  <c r="H375" i="5"/>
  <c r="H353" i="5"/>
  <c r="H321" i="5"/>
  <c r="H333" i="5"/>
  <c r="H400" i="5"/>
  <c r="H378" i="5"/>
  <c r="H357" i="5"/>
  <c r="H367" i="5"/>
  <c r="H368" i="5"/>
  <c r="H408" i="5"/>
  <c r="H398" i="5"/>
  <c r="H393" i="5"/>
  <c r="H338" i="5"/>
  <c r="H396" i="5"/>
  <c r="H351" i="5"/>
  <c r="H390" i="5"/>
  <c r="H413" i="5"/>
  <c r="H360" i="5"/>
  <c r="H345" i="5"/>
  <c r="H386" i="5"/>
  <c r="H313" i="5"/>
  <c r="H320" i="5"/>
  <c r="H395" i="5"/>
  <c r="H383" i="5"/>
  <c r="H336" i="5"/>
  <c r="H376" i="5"/>
  <c r="H350" i="5"/>
  <c r="H391" i="5"/>
  <c r="H382" i="5"/>
  <c r="H327" i="5"/>
  <c r="H337" i="5"/>
  <c r="H392" i="5"/>
  <c r="H302" i="5"/>
  <c r="R39" i="11" l="1"/>
  <c r="R56" i="11"/>
  <c r="R48" i="11"/>
  <c r="R40" i="11"/>
  <c r="R41" i="11"/>
  <c r="R81" i="11"/>
  <c r="R30" i="11"/>
  <c r="F112" i="5"/>
  <c r="F111" i="5"/>
  <c r="F113" i="5"/>
  <c r="F110" i="5"/>
  <c r="R93" i="11"/>
  <c r="R69" i="11"/>
  <c r="F180" i="5"/>
  <c r="F175" i="5"/>
  <c r="F181" i="5"/>
  <c r="F176" i="5"/>
  <c r="R328" i="11"/>
  <c r="F139" i="5"/>
  <c r="F140" i="5"/>
  <c r="F145" i="5"/>
  <c r="F144" i="5"/>
  <c r="F152" i="5"/>
  <c r="F156" i="5"/>
  <c r="F151" i="5"/>
  <c r="F157" i="5"/>
  <c r="F123" i="5"/>
  <c r="F124" i="5"/>
  <c r="F125" i="5"/>
  <c r="R36" i="11"/>
  <c r="F163" i="5"/>
  <c r="F164" i="5"/>
  <c r="D457" i="5" s="1"/>
  <c r="E457" i="5" s="1"/>
  <c r="F457" i="5" s="1"/>
  <c r="F169" i="5"/>
  <c r="F168" i="5"/>
  <c r="L86" i="11" l="1"/>
  <c r="H164" i="5"/>
  <c r="L46" i="11"/>
  <c r="H124" i="5"/>
  <c r="L78" i="11"/>
  <c r="H156" i="5"/>
  <c r="L62" i="11"/>
  <c r="H140" i="5"/>
  <c r="L103" i="11"/>
  <c r="H181" i="5"/>
  <c r="L34" i="11"/>
  <c r="H112" i="5"/>
  <c r="L85" i="11"/>
  <c r="H163" i="5"/>
  <c r="L45" i="11"/>
  <c r="H123" i="5"/>
  <c r="L74" i="11"/>
  <c r="H152" i="5"/>
  <c r="L61" i="11"/>
  <c r="H139" i="5"/>
  <c r="L97" i="11"/>
  <c r="H175" i="5"/>
  <c r="L32" i="11"/>
  <c r="H110" i="5"/>
  <c r="L90" i="11"/>
  <c r="H168" i="5"/>
  <c r="L79" i="11"/>
  <c r="H157" i="5"/>
  <c r="L66" i="11"/>
  <c r="H144" i="5"/>
  <c r="L102" i="11"/>
  <c r="H180" i="5"/>
  <c r="L35" i="11"/>
  <c r="H113" i="5"/>
  <c r="L91" i="11"/>
  <c r="H169" i="5"/>
  <c r="L47" i="11"/>
  <c r="H125" i="5"/>
  <c r="L73" i="11"/>
  <c r="H151" i="5"/>
  <c r="L67" i="11"/>
  <c r="H145" i="5"/>
  <c r="L98" i="11"/>
  <c r="H176" i="5"/>
  <c r="L33" i="11"/>
  <c r="H111" i="5"/>
  <c r="F25" i="10"/>
  <c r="F26" i="10"/>
  <c r="F27" i="10"/>
  <c r="F28" i="10"/>
  <c r="F29" i="10"/>
  <c r="P33" i="11" l="1"/>
  <c r="T33" i="11"/>
  <c r="Q33" i="11"/>
  <c r="K33" i="11"/>
  <c r="N33" i="11"/>
  <c r="M33" i="11"/>
  <c r="O33" i="11"/>
  <c r="P67" i="11"/>
  <c r="O67" i="11"/>
  <c r="Q67" i="11"/>
  <c r="K67" i="11"/>
  <c r="T67" i="11"/>
  <c r="M67" i="11"/>
  <c r="N67" i="11"/>
  <c r="Q47" i="11"/>
  <c r="O47" i="11"/>
  <c r="M47" i="11"/>
  <c r="K47" i="11"/>
  <c r="N47" i="11"/>
  <c r="P47" i="11"/>
  <c r="T47" i="11"/>
  <c r="K35" i="11"/>
  <c r="M35" i="11"/>
  <c r="P35" i="11"/>
  <c r="T35" i="11"/>
  <c r="Q35" i="11"/>
  <c r="O35" i="11"/>
  <c r="N35" i="11"/>
  <c r="T66" i="11"/>
  <c r="K66" i="11"/>
  <c r="Q66" i="11"/>
  <c r="P66" i="11"/>
  <c r="N66" i="11"/>
  <c r="M66" i="11"/>
  <c r="O66" i="11"/>
  <c r="P90" i="11"/>
  <c r="T90" i="11"/>
  <c r="M90" i="11"/>
  <c r="N90" i="11"/>
  <c r="Q90" i="11"/>
  <c r="K90" i="11"/>
  <c r="O90" i="11"/>
  <c r="K32" i="11"/>
  <c r="N32" i="11"/>
  <c r="P32" i="11"/>
  <c r="O32" i="11"/>
  <c r="Q32" i="11"/>
  <c r="M32" i="11"/>
  <c r="T32" i="11"/>
  <c r="M61" i="11"/>
  <c r="O61" i="11"/>
  <c r="Q61" i="11"/>
  <c r="K61" i="11"/>
  <c r="T61" i="11"/>
  <c r="P61" i="11"/>
  <c r="N61" i="11"/>
  <c r="Q45" i="11"/>
  <c r="N45" i="11"/>
  <c r="P45" i="11"/>
  <c r="T45" i="11"/>
  <c r="M45" i="11"/>
  <c r="K45" i="11"/>
  <c r="O45" i="11"/>
  <c r="M34" i="11"/>
  <c r="K34" i="11"/>
  <c r="T34" i="11"/>
  <c r="Q34" i="11"/>
  <c r="O34" i="11"/>
  <c r="P34" i="11"/>
  <c r="N34" i="11"/>
  <c r="K62" i="11"/>
  <c r="O62" i="11"/>
  <c r="P62" i="11"/>
  <c r="M62" i="11"/>
  <c r="Q62" i="11"/>
  <c r="T62" i="11"/>
  <c r="N62" i="11"/>
  <c r="K46" i="11"/>
  <c r="N46" i="11"/>
  <c r="P46" i="11"/>
  <c r="T46" i="11"/>
  <c r="M46" i="11"/>
  <c r="O46" i="11"/>
  <c r="Q46" i="11"/>
  <c r="N98" i="11"/>
  <c r="T98" i="11"/>
  <c r="O98" i="11"/>
  <c r="K98" i="11"/>
  <c r="M98" i="11"/>
  <c r="P98" i="11"/>
  <c r="Q98" i="11"/>
  <c r="Q73" i="11"/>
  <c r="K73" i="11"/>
  <c r="M73" i="11"/>
  <c r="P73" i="11"/>
  <c r="T73" i="11"/>
  <c r="N73" i="11"/>
  <c r="O73" i="11"/>
  <c r="P91" i="11"/>
  <c r="T91" i="11"/>
  <c r="M91" i="11"/>
  <c r="O91" i="11"/>
  <c r="Q91" i="11"/>
  <c r="K91" i="11"/>
  <c r="N91" i="11"/>
  <c r="M102" i="11"/>
  <c r="O102" i="11"/>
  <c r="N102" i="11"/>
  <c r="Q102" i="11"/>
  <c r="T102" i="11"/>
  <c r="K102" i="11"/>
  <c r="P102" i="11"/>
  <c r="P79" i="11"/>
  <c r="K79" i="11"/>
  <c r="T79" i="11"/>
  <c r="M79" i="11"/>
  <c r="N79" i="11"/>
  <c r="Q79" i="11"/>
  <c r="O79" i="11"/>
  <c r="M97" i="11"/>
  <c r="T97" i="11"/>
  <c r="Q97" i="11"/>
  <c r="O97" i="11"/>
  <c r="P97" i="11"/>
  <c r="K97" i="11"/>
  <c r="N97" i="11"/>
  <c r="M74" i="11"/>
  <c r="O74" i="11"/>
  <c r="Q74" i="11"/>
  <c r="K74" i="11"/>
  <c r="T74" i="11"/>
  <c r="P74" i="11"/>
  <c r="N74" i="11"/>
  <c r="K85" i="11"/>
  <c r="N85" i="11"/>
  <c r="P85" i="11"/>
  <c r="T85" i="11"/>
  <c r="Q85" i="11"/>
  <c r="O85" i="11"/>
  <c r="M85" i="11"/>
  <c r="M103" i="11"/>
  <c r="K103" i="11"/>
  <c r="N103" i="11"/>
  <c r="Q103" i="11"/>
  <c r="O103" i="11"/>
  <c r="P103" i="11"/>
  <c r="T103" i="11"/>
  <c r="P78" i="11"/>
  <c r="Q78" i="11"/>
  <c r="M78" i="11"/>
  <c r="T78" i="11"/>
  <c r="N78" i="11"/>
  <c r="K78" i="11"/>
  <c r="O78" i="11"/>
  <c r="N86" i="11"/>
  <c r="K86" i="11"/>
  <c r="T86" i="11"/>
  <c r="P86" i="11"/>
  <c r="Q86" i="11"/>
  <c r="M86" i="11"/>
  <c r="O86" i="11"/>
  <c r="F7" i="10"/>
  <c r="R33" i="11" l="1"/>
  <c r="R45" i="11"/>
  <c r="R46" i="11"/>
  <c r="R74" i="11"/>
  <c r="R62" i="11"/>
  <c r="R103" i="11"/>
  <c r="R91" i="11"/>
  <c r="R98" i="11"/>
  <c r="R34" i="11"/>
  <c r="R86" i="11"/>
  <c r="R85" i="11"/>
  <c r="R97" i="11"/>
  <c r="R79" i="11"/>
  <c r="R32" i="11"/>
  <c r="R35" i="11"/>
  <c r="R78" i="11"/>
  <c r="R102" i="11"/>
  <c r="R73" i="11"/>
  <c r="R61" i="11"/>
  <c r="R90" i="11"/>
  <c r="R66" i="11"/>
  <c r="R47" i="11"/>
  <c r="R67" i="11"/>
  <c r="C496" i="5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32" i="5" s="1"/>
  <c r="C98" i="5" l="1"/>
  <c r="C99" i="5"/>
  <c r="C100" i="5"/>
  <c r="C101" i="5"/>
  <c r="C102" i="5"/>
  <c r="F102" i="5" s="1"/>
  <c r="L24" i="11" s="1"/>
  <c r="C103" i="5"/>
  <c r="C104" i="5"/>
  <c r="C105" i="5"/>
  <c r="C291" i="5"/>
  <c r="C292" i="5"/>
  <c r="F292" i="5" s="1"/>
  <c r="L214" i="11" s="1"/>
  <c r="C293" i="5"/>
  <c r="C294" i="5"/>
  <c r="C295" i="5"/>
  <c r="C296" i="5"/>
  <c r="C424" i="5"/>
  <c r="F424" i="5" s="1"/>
  <c r="L346" i="11" s="1"/>
  <c r="C425" i="5"/>
  <c r="C426" i="5"/>
  <c r="C427" i="5"/>
  <c r="C428" i="5"/>
  <c r="C429" i="5"/>
  <c r="C430" i="5"/>
  <c r="F430" i="5" s="1"/>
  <c r="L352" i="11" s="1"/>
  <c r="C431" i="5"/>
  <c r="C432" i="5"/>
  <c r="C433" i="5"/>
  <c r="C434" i="5"/>
  <c r="C435" i="5"/>
  <c r="C436" i="5"/>
  <c r="F436" i="5" s="1"/>
  <c r="L358" i="11" s="1"/>
  <c r="C437" i="5"/>
  <c r="C438" i="5"/>
  <c r="F438" i="5" s="1"/>
  <c r="L360" i="11" s="1"/>
  <c r="C439" i="5"/>
  <c r="C440" i="5"/>
  <c r="F440" i="5" s="1"/>
  <c r="L362" i="11" s="1"/>
  <c r="C441" i="5"/>
  <c r="C442" i="5"/>
  <c r="F442" i="5" s="1"/>
  <c r="L364" i="11" s="1"/>
  <c r="C97" i="5"/>
  <c r="A454" i="5"/>
  <c r="AC496" i="5"/>
  <c r="AC497" i="5" s="1"/>
  <c r="AC498" i="5" s="1"/>
  <c r="AC499" i="5" s="1"/>
  <c r="AA496" i="5"/>
  <c r="AA497" i="5" s="1"/>
  <c r="AA498" i="5" s="1"/>
  <c r="AA499" i="5" s="1"/>
  <c r="M497" i="5"/>
  <c r="M498" i="5" s="1"/>
  <c r="M499" i="5" s="1"/>
  <c r="K496" i="5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I496" i="5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G496" i="5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D41" i="5"/>
  <c r="AC500" i="5" l="1"/>
  <c r="AC501" i="5" s="1"/>
  <c r="AC502" i="5" s="1"/>
  <c r="AA500" i="5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M500" i="5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K362" i="11"/>
  <c r="Q362" i="11"/>
  <c r="M362" i="11"/>
  <c r="N362" i="11"/>
  <c r="P362" i="11"/>
  <c r="T362" i="11"/>
  <c r="O362" i="11"/>
  <c r="K358" i="11"/>
  <c r="Q358" i="11"/>
  <c r="P358" i="11"/>
  <c r="M358" i="11"/>
  <c r="N358" i="11"/>
  <c r="T358" i="11"/>
  <c r="O358" i="11"/>
  <c r="K346" i="11"/>
  <c r="P346" i="11"/>
  <c r="M346" i="11"/>
  <c r="N346" i="11"/>
  <c r="T346" i="11"/>
  <c r="O346" i="11"/>
  <c r="Q346" i="11"/>
  <c r="K214" i="11"/>
  <c r="Q214" i="11"/>
  <c r="P214" i="11"/>
  <c r="M214" i="11"/>
  <c r="T214" i="11"/>
  <c r="N214" i="11"/>
  <c r="O214" i="11"/>
  <c r="K364" i="11"/>
  <c r="P364" i="11"/>
  <c r="T364" i="11"/>
  <c r="M364" i="11"/>
  <c r="Q364" i="11"/>
  <c r="N364" i="11"/>
  <c r="O364" i="11"/>
  <c r="K360" i="11"/>
  <c r="Q360" i="11"/>
  <c r="P360" i="11"/>
  <c r="M360" i="11"/>
  <c r="T360" i="11"/>
  <c r="O360" i="11"/>
  <c r="N360" i="11"/>
  <c r="K352" i="11"/>
  <c r="M352" i="11"/>
  <c r="N352" i="11"/>
  <c r="P352" i="11"/>
  <c r="Q352" i="11"/>
  <c r="T352" i="11"/>
  <c r="O352" i="11"/>
  <c r="K24" i="11"/>
  <c r="P24" i="11"/>
  <c r="Q24" i="11"/>
  <c r="T24" i="11"/>
  <c r="M24" i="11"/>
  <c r="N24" i="11"/>
  <c r="O24" i="11"/>
  <c r="F439" i="5"/>
  <c r="L361" i="11" s="1"/>
  <c r="F435" i="5"/>
  <c r="L357" i="11" s="1"/>
  <c r="F431" i="5"/>
  <c r="L353" i="11" s="1"/>
  <c r="F427" i="5"/>
  <c r="L349" i="11" s="1"/>
  <c r="F426" i="5"/>
  <c r="L348" i="11" s="1"/>
  <c r="F434" i="5"/>
  <c r="L356" i="11" s="1"/>
  <c r="F441" i="5"/>
  <c r="F437" i="5"/>
  <c r="L359" i="11" s="1"/>
  <c r="F433" i="5"/>
  <c r="L355" i="11" s="1"/>
  <c r="F429" i="5"/>
  <c r="L351" i="11" s="1"/>
  <c r="F425" i="5"/>
  <c r="L347" i="11" s="1"/>
  <c r="F296" i="5"/>
  <c r="L218" i="11" s="1"/>
  <c r="F103" i="5"/>
  <c r="L25" i="11" s="1"/>
  <c r="F99" i="5"/>
  <c r="F432" i="5"/>
  <c r="F428" i="5"/>
  <c r="L350" i="11" s="1"/>
  <c r="F295" i="5"/>
  <c r="L217" i="11" s="1"/>
  <c r="F291" i="5"/>
  <c r="L213" i="11" s="1"/>
  <c r="H300" i="5"/>
  <c r="D463" i="5"/>
  <c r="E463" i="5" s="1"/>
  <c r="F463" i="5" s="1"/>
  <c r="D460" i="5"/>
  <c r="E460" i="5" s="1"/>
  <c r="F460" i="5" s="1"/>
  <c r="C454" i="5"/>
  <c r="L493" i="5"/>
  <c r="J493" i="5"/>
  <c r="H493" i="5"/>
  <c r="F493" i="5"/>
  <c r="A453" i="5"/>
  <c r="AC503" i="5" l="1"/>
  <c r="AC504" i="5" s="1"/>
  <c r="AC505" i="5" s="1"/>
  <c r="AC506" i="5" s="1"/>
  <c r="AC507" i="5" s="1"/>
  <c r="L363" i="11"/>
  <c r="P363" i="11" s="1"/>
  <c r="D485" i="5"/>
  <c r="E485" i="5" s="1"/>
  <c r="F485" i="5" s="1"/>
  <c r="D45" i="5"/>
  <c r="D52" i="5"/>
  <c r="E52" i="5" s="1"/>
  <c r="L354" i="11"/>
  <c r="P354" i="11" s="1"/>
  <c r="D484" i="5"/>
  <c r="E484" i="5" s="1"/>
  <c r="F484" i="5" s="1"/>
  <c r="R360" i="11"/>
  <c r="R352" i="11"/>
  <c r="R364" i="11"/>
  <c r="K213" i="11"/>
  <c r="N213" i="11"/>
  <c r="M213" i="11"/>
  <c r="P213" i="11"/>
  <c r="Q213" i="11"/>
  <c r="O213" i="11"/>
  <c r="T213" i="11"/>
  <c r="K361" i="11"/>
  <c r="Q361" i="11"/>
  <c r="M361" i="11"/>
  <c r="P361" i="11"/>
  <c r="T361" i="11"/>
  <c r="N361" i="11"/>
  <c r="O361" i="11"/>
  <c r="K355" i="11"/>
  <c r="Q355" i="11"/>
  <c r="N355" i="11"/>
  <c r="T355" i="11"/>
  <c r="M355" i="11"/>
  <c r="O355" i="11"/>
  <c r="P355" i="11"/>
  <c r="R358" i="11"/>
  <c r="R362" i="11"/>
  <c r="K351" i="11"/>
  <c r="M351" i="11"/>
  <c r="P351" i="11"/>
  <c r="N351" i="11"/>
  <c r="T351" i="11"/>
  <c r="O351" i="11"/>
  <c r="Q351" i="11"/>
  <c r="K356" i="11"/>
  <c r="M356" i="11"/>
  <c r="P356" i="11"/>
  <c r="N356" i="11"/>
  <c r="T356" i="11"/>
  <c r="O356" i="11"/>
  <c r="Q356" i="11"/>
  <c r="K350" i="11"/>
  <c r="Q350" i="11"/>
  <c r="T350" i="11"/>
  <c r="P350" i="11"/>
  <c r="M350" i="11"/>
  <c r="N350" i="11"/>
  <c r="O350" i="11"/>
  <c r="K218" i="11"/>
  <c r="P218" i="11"/>
  <c r="M218" i="11"/>
  <c r="N218" i="11"/>
  <c r="T218" i="11"/>
  <c r="Q218" i="11"/>
  <c r="O218" i="11"/>
  <c r="K359" i="11"/>
  <c r="P359" i="11"/>
  <c r="N359" i="11"/>
  <c r="M359" i="11"/>
  <c r="Q359" i="11"/>
  <c r="T359" i="11"/>
  <c r="O359" i="11"/>
  <c r="K353" i="11"/>
  <c r="N353" i="11"/>
  <c r="P353" i="11"/>
  <c r="Q353" i="11"/>
  <c r="T353" i="11"/>
  <c r="O353" i="11"/>
  <c r="M353" i="11"/>
  <c r="R24" i="11"/>
  <c r="K217" i="11"/>
  <c r="Q217" i="11"/>
  <c r="N217" i="11"/>
  <c r="T217" i="11"/>
  <c r="P217" i="11"/>
  <c r="O217" i="11"/>
  <c r="M217" i="11"/>
  <c r="K25" i="11"/>
  <c r="P25" i="11"/>
  <c r="Q25" i="11"/>
  <c r="N25" i="11"/>
  <c r="M25" i="11"/>
  <c r="T25" i="11"/>
  <c r="O25" i="11"/>
  <c r="K348" i="11"/>
  <c r="P348" i="11"/>
  <c r="N348" i="11"/>
  <c r="T348" i="11"/>
  <c r="O348" i="11"/>
  <c r="M348" i="11"/>
  <c r="Q348" i="11"/>
  <c r="K349" i="11"/>
  <c r="P349" i="11"/>
  <c r="Q349" i="11"/>
  <c r="M349" i="11"/>
  <c r="T349" i="11"/>
  <c r="N349" i="11"/>
  <c r="O349" i="11"/>
  <c r="K347" i="11"/>
  <c r="M347" i="11"/>
  <c r="Q347" i="11"/>
  <c r="N347" i="11"/>
  <c r="P347" i="11"/>
  <c r="T347" i="11"/>
  <c r="O347" i="11"/>
  <c r="K357" i="11"/>
  <c r="P357" i="11"/>
  <c r="M357" i="11"/>
  <c r="Q357" i="11"/>
  <c r="N357" i="11"/>
  <c r="O357" i="11"/>
  <c r="T357" i="11"/>
  <c r="R214" i="11"/>
  <c r="R346" i="11"/>
  <c r="D473" i="5"/>
  <c r="E473" i="5" s="1"/>
  <c r="F473" i="5" s="1"/>
  <c r="C453" i="5"/>
  <c r="AC508" i="5" l="1"/>
  <c r="AC509" i="5" s="1"/>
  <c r="AC510" i="5" s="1"/>
  <c r="AC511" i="5" s="1"/>
  <c r="T363" i="11"/>
  <c r="Q363" i="11"/>
  <c r="K363" i="11"/>
  <c r="M363" i="11"/>
  <c r="N363" i="11"/>
  <c r="O363" i="11"/>
  <c r="K354" i="11"/>
  <c r="M354" i="11"/>
  <c r="F193" i="5"/>
  <c r="F257" i="5"/>
  <c r="F305" i="5"/>
  <c r="F246" i="5"/>
  <c r="F274" i="5"/>
  <c r="F298" i="5"/>
  <c r="F322" i="5"/>
  <c r="F346" i="5"/>
  <c r="F224" i="5"/>
  <c r="F235" i="5"/>
  <c r="F323" i="5"/>
  <c r="F212" i="5"/>
  <c r="F287" i="5"/>
  <c r="F263" i="5"/>
  <c r="F229" i="5"/>
  <c r="F341" i="5"/>
  <c r="L263" i="11" s="1"/>
  <c r="F294" i="5"/>
  <c r="L216" i="11" s="1"/>
  <c r="F342" i="5"/>
  <c r="F211" i="5"/>
  <c r="F204" i="5"/>
  <c r="F247" i="5"/>
  <c r="F205" i="5"/>
  <c r="F269" i="5"/>
  <c r="F317" i="5"/>
  <c r="F258" i="5"/>
  <c r="F282" i="5"/>
  <c r="F306" i="5"/>
  <c r="F330" i="5"/>
  <c r="F192" i="5"/>
  <c r="F240" i="5"/>
  <c r="F251" i="5"/>
  <c r="F347" i="5"/>
  <c r="F228" i="5"/>
  <c r="F335" i="5"/>
  <c r="F311" i="5"/>
  <c r="F217" i="5"/>
  <c r="F281" i="5"/>
  <c r="F329" i="5"/>
  <c r="L251" i="11" s="1"/>
  <c r="F262" i="5"/>
  <c r="F286" i="5"/>
  <c r="F310" i="5"/>
  <c r="F334" i="5"/>
  <c r="L256" i="11" s="1"/>
  <c r="F200" i="5"/>
  <c r="F187" i="5"/>
  <c r="F275" i="5"/>
  <c r="F188" i="5"/>
  <c r="F236" i="5"/>
  <c r="F223" i="5"/>
  <c r="F109" i="5"/>
  <c r="F293" i="5"/>
  <c r="L215" i="11" s="1"/>
  <c r="F270" i="5"/>
  <c r="F318" i="5"/>
  <c r="F216" i="5"/>
  <c r="F299" i="5"/>
  <c r="L221" i="11" s="1"/>
  <c r="F199" i="5"/>
  <c r="N354" i="11"/>
  <c r="Q354" i="11"/>
  <c r="T354" i="11"/>
  <c r="O354" i="11"/>
  <c r="R347" i="11"/>
  <c r="R349" i="11"/>
  <c r="R353" i="11"/>
  <c r="R355" i="11"/>
  <c r="R213" i="11"/>
  <c r="R357" i="11"/>
  <c r="R348" i="11"/>
  <c r="R25" i="11"/>
  <c r="R359" i="11"/>
  <c r="R218" i="11"/>
  <c r="R351" i="11"/>
  <c r="R361" i="11"/>
  <c r="R217" i="11"/>
  <c r="R350" i="11"/>
  <c r="R356" i="11"/>
  <c r="A452" i="5"/>
  <c r="A451" i="5"/>
  <c r="AC512" i="5" l="1"/>
  <c r="AC513" i="5" s="1"/>
  <c r="AC514" i="5" s="1"/>
  <c r="AC515" i="5" s="1"/>
  <c r="AC516" i="5" s="1"/>
  <c r="AC517" i="5" s="1"/>
  <c r="AC518" i="5" s="1"/>
  <c r="AC519" i="5" s="1"/>
  <c r="AC520" i="5" s="1"/>
  <c r="AC521" i="5" s="1"/>
  <c r="AC522" i="5" s="1"/>
  <c r="AC523" i="5" s="1"/>
  <c r="AC524" i="5" s="1"/>
  <c r="AC525" i="5" s="1"/>
  <c r="AC526" i="5" s="1"/>
  <c r="AC527" i="5" s="1"/>
  <c r="AC528" i="5" s="1"/>
  <c r="AC529" i="5" s="1"/>
  <c r="AC530" i="5" s="1"/>
  <c r="AC531" i="5" s="1"/>
  <c r="AC532" i="5" s="1"/>
  <c r="D53" i="5" s="1"/>
  <c r="E53" i="5" s="1"/>
  <c r="F135" i="5"/>
  <c r="L57" i="11" s="1"/>
  <c r="Q57" i="11" s="1"/>
  <c r="F137" i="5"/>
  <c r="L59" i="11" s="1"/>
  <c r="K59" i="11" s="1"/>
  <c r="F136" i="5"/>
  <c r="L58" i="11" s="1"/>
  <c r="M58" i="11" s="1"/>
  <c r="R363" i="11"/>
  <c r="Q221" i="11"/>
  <c r="O221" i="11"/>
  <c r="K221" i="11"/>
  <c r="P221" i="11"/>
  <c r="M221" i="11"/>
  <c r="T221" i="11"/>
  <c r="N221" i="11"/>
  <c r="L110" i="11"/>
  <c r="H188" i="5"/>
  <c r="K251" i="11"/>
  <c r="T251" i="11"/>
  <c r="P251" i="11"/>
  <c r="N251" i="11"/>
  <c r="M251" i="11"/>
  <c r="Q251" i="11"/>
  <c r="O251" i="11"/>
  <c r="L162" i="11"/>
  <c r="H240" i="5"/>
  <c r="L127" i="11"/>
  <c r="H205" i="5"/>
  <c r="L157" i="11"/>
  <c r="H235" i="5"/>
  <c r="L179" i="11"/>
  <c r="H257" i="5"/>
  <c r="L138" i="11"/>
  <c r="H216" i="5"/>
  <c r="L197" i="11"/>
  <c r="H275" i="5"/>
  <c r="L232" i="11"/>
  <c r="H310" i="5"/>
  <c r="L203" i="11"/>
  <c r="H281" i="5"/>
  <c r="L150" i="11"/>
  <c r="H228" i="5"/>
  <c r="L114" i="11"/>
  <c r="H192" i="5"/>
  <c r="L180" i="11"/>
  <c r="H258" i="5"/>
  <c r="L169" i="11"/>
  <c r="H247" i="5"/>
  <c r="L209" i="11"/>
  <c r="H287" i="5"/>
  <c r="L146" i="11"/>
  <c r="H224" i="5"/>
  <c r="L196" i="11"/>
  <c r="H274" i="5"/>
  <c r="L115" i="11"/>
  <c r="H193" i="5"/>
  <c r="L240" i="11"/>
  <c r="H318" i="5"/>
  <c r="L145" i="11"/>
  <c r="H223" i="5"/>
  <c r="L109" i="11"/>
  <c r="H187" i="5"/>
  <c r="L208" i="11"/>
  <c r="H286" i="5"/>
  <c r="L139" i="11"/>
  <c r="H217" i="5"/>
  <c r="L269" i="11"/>
  <c r="H347" i="5"/>
  <c r="L252" i="11"/>
  <c r="H330" i="5"/>
  <c r="L239" i="11"/>
  <c r="H317" i="5"/>
  <c r="L126" i="11"/>
  <c r="H204" i="5"/>
  <c r="N263" i="11"/>
  <c r="O263" i="11"/>
  <c r="M263" i="11"/>
  <c r="Q263" i="11"/>
  <c r="K263" i="11"/>
  <c r="P263" i="11"/>
  <c r="T263" i="11"/>
  <c r="L134" i="11"/>
  <c r="H212" i="5"/>
  <c r="L268" i="11"/>
  <c r="H346" i="5"/>
  <c r="L168" i="11"/>
  <c r="H246" i="5"/>
  <c r="M215" i="11"/>
  <c r="Q215" i="11"/>
  <c r="K215" i="11"/>
  <c r="T215" i="11"/>
  <c r="P215" i="11"/>
  <c r="N215" i="11"/>
  <c r="O215" i="11"/>
  <c r="K256" i="11"/>
  <c r="T256" i="11"/>
  <c r="M256" i="11"/>
  <c r="N256" i="11"/>
  <c r="P256" i="11"/>
  <c r="O256" i="11"/>
  <c r="Q256" i="11"/>
  <c r="L257" i="11"/>
  <c r="H335" i="5"/>
  <c r="L204" i="11"/>
  <c r="H282" i="5"/>
  <c r="L264" i="11"/>
  <c r="H342" i="5"/>
  <c r="L185" i="11"/>
  <c r="H263" i="5"/>
  <c r="L220" i="11"/>
  <c r="H298" i="5"/>
  <c r="L31" i="11"/>
  <c r="D461" i="5"/>
  <c r="E461" i="5" s="1"/>
  <c r="F461" i="5" s="1"/>
  <c r="H109" i="5"/>
  <c r="K216" i="11"/>
  <c r="N216" i="11"/>
  <c r="P216" i="11"/>
  <c r="T216" i="11"/>
  <c r="M216" i="11"/>
  <c r="O216" i="11"/>
  <c r="Q216" i="11"/>
  <c r="L121" i="11"/>
  <c r="H199" i="5"/>
  <c r="L192" i="11"/>
  <c r="H270" i="5"/>
  <c r="L158" i="11"/>
  <c r="H236" i="5"/>
  <c r="L122" i="11"/>
  <c r="H200" i="5"/>
  <c r="L184" i="11"/>
  <c r="H262" i="5"/>
  <c r="L233" i="11"/>
  <c r="H311" i="5"/>
  <c r="L173" i="11"/>
  <c r="H251" i="5"/>
  <c r="L228" i="11"/>
  <c r="H306" i="5"/>
  <c r="L191" i="11"/>
  <c r="H269" i="5"/>
  <c r="L133" i="11"/>
  <c r="H211" i="5"/>
  <c r="L151" i="11"/>
  <c r="H229" i="5"/>
  <c r="L245" i="11"/>
  <c r="H323" i="5"/>
  <c r="L244" i="11"/>
  <c r="H322" i="5"/>
  <c r="L227" i="11"/>
  <c r="H305" i="5"/>
  <c r="R354" i="11"/>
  <c r="C452" i="5"/>
  <c r="C451" i="5"/>
  <c r="P57" i="11" l="1"/>
  <c r="T57" i="11"/>
  <c r="K57" i="11"/>
  <c r="N57" i="11"/>
  <c r="H136" i="5"/>
  <c r="M59" i="11"/>
  <c r="P59" i="11"/>
  <c r="K58" i="11"/>
  <c r="H135" i="5"/>
  <c r="M57" i="11"/>
  <c r="Q58" i="11"/>
  <c r="O57" i="11"/>
  <c r="N58" i="11"/>
  <c r="T59" i="11"/>
  <c r="T58" i="11"/>
  <c r="O59" i="11"/>
  <c r="O58" i="11"/>
  <c r="P58" i="11"/>
  <c r="Q59" i="11"/>
  <c r="H137" i="5"/>
  <c r="N59" i="11"/>
  <c r="P227" i="11"/>
  <c r="O227" i="11"/>
  <c r="Q227" i="11"/>
  <c r="T227" i="11"/>
  <c r="M227" i="11"/>
  <c r="K227" i="11"/>
  <c r="N227" i="11"/>
  <c r="M245" i="11"/>
  <c r="T245" i="11"/>
  <c r="Q245" i="11"/>
  <c r="O245" i="11"/>
  <c r="P245" i="11"/>
  <c r="K245" i="11"/>
  <c r="N245" i="11"/>
  <c r="K133" i="11"/>
  <c r="Q133" i="11"/>
  <c r="P133" i="11"/>
  <c r="T133" i="11"/>
  <c r="M133" i="11"/>
  <c r="O133" i="11"/>
  <c r="N133" i="11"/>
  <c r="P228" i="11"/>
  <c r="N228" i="11"/>
  <c r="M228" i="11"/>
  <c r="O228" i="11"/>
  <c r="K228" i="11"/>
  <c r="T228" i="11"/>
  <c r="Q228" i="11"/>
  <c r="K233" i="11"/>
  <c r="N233" i="11"/>
  <c r="M233" i="11"/>
  <c r="T233" i="11"/>
  <c r="Q233" i="11"/>
  <c r="P233" i="11"/>
  <c r="O233" i="11"/>
  <c r="K122" i="11"/>
  <c r="Q122" i="11"/>
  <c r="P122" i="11"/>
  <c r="T122" i="11"/>
  <c r="M122" i="11"/>
  <c r="N122" i="11"/>
  <c r="O122" i="11"/>
  <c r="M192" i="11"/>
  <c r="Q192" i="11"/>
  <c r="K192" i="11"/>
  <c r="P192" i="11"/>
  <c r="O192" i="11"/>
  <c r="T192" i="11"/>
  <c r="N192" i="11"/>
  <c r="P185" i="11"/>
  <c r="N185" i="11"/>
  <c r="T185" i="11"/>
  <c r="K185" i="11"/>
  <c r="Q185" i="11"/>
  <c r="M185" i="11"/>
  <c r="O185" i="11"/>
  <c r="M204" i="11"/>
  <c r="T204" i="11"/>
  <c r="Q204" i="11"/>
  <c r="P204" i="11"/>
  <c r="O204" i="11"/>
  <c r="K204" i="11"/>
  <c r="N204" i="11"/>
  <c r="R215" i="11"/>
  <c r="K268" i="11"/>
  <c r="N268" i="11"/>
  <c r="M268" i="11"/>
  <c r="T268" i="11"/>
  <c r="P268" i="11"/>
  <c r="O268" i="11"/>
  <c r="Q268" i="11"/>
  <c r="T196" i="11"/>
  <c r="K196" i="11"/>
  <c r="N196" i="11"/>
  <c r="M196" i="11"/>
  <c r="O196" i="11"/>
  <c r="P196" i="11"/>
  <c r="Q196" i="11"/>
  <c r="Q209" i="11"/>
  <c r="K209" i="11"/>
  <c r="T209" i="11"/>
  <c r="M209" i="11"/>
  <c r="N209" i="11"/>
  <c r="P209" i="11"/>
  <c r="O209" i="11"/>
  <c r="P180" i="11"/>
  <c r="K180" i="11"/>
  <c r="M180" i="11"/>
  <c r="Q180" i="11"/>
  <c r="T180" i="11"/>
  <c r="O180" i="11"/>
  <c r="N180" i="11"/>
  <c r="M150" i="11"/>
  <c r="O150" i="11"/>
  <c r="P150" i="11"/>
  <c r="N150" i="11"/>
  <c r="K150" i="11"/>
  <c r="Q150" i="11"/>
  <c r="T150" i="11"/>
  <c r="P232" i="11"/>
  <c r="T232" i="11"/>
  <c r="M232" i="11"/>
  <c r="O232" i="11"/>
  <c r="K232" i="11"/>
  <c r="N232" i="11"/>
  <c r="Q232" i="11"/>
  <c r="P138" i="11"/>
  <c r="O138" i="11"/>
  <c r="K138" i="11"/>
  <c r="M138" i="11"/>
  <c r="N138" i="11"/>
  <c r="Q138" i="11"/>
  <c r="T138" i="11"/>
  <c r="N157" i="11"/>
  <c r="M157" i="11"/>
  <c r="Q157" i="11"/>
  <c r="K157" i="11"/>
  <c r="T157" i="11"/>
  <c r="P157" i="11"/>
  <c r="O157" i="11"/>
  <c r="P162" i="11"/>
  <c r="O162" i="11"/>
  <c r="Q162" i="11"/>
  <c r="M162" i="11"/>
  <c r="T162" i="11"/>
  <c r="K162" i="11"/>
  <c r="N162" i="11"/>
  <c r="R221" i="11"/>
  <c r="K239" i="11"/>
  <c r="M239" i="11"/>
  <c r="P239" i="11"/>
  <c r="T239" i="11"/>
  <c r="N239" i="11"/>
  <c r="O239" i="11"/>
  <c r="Q239" i="11"/>
  <c r="K269" i="11"/>
  <c r="N269" i="11"/>
  <c r="P269" i="11"/>
  <c r="T269" i="11"/>
  <c r="M269" i="11"/>
  <c r="O269" i="11"/>
  <c r="Q269" i="11"/>
  <c r="P208" i="11"/>
  <c r="O208" i="11"/>
  <c r="Q208" i="11"/>
  <c r="M208" i="11"/>
  <c r="T208" i="11"/>
  <c r="K208" i="11"/>
  <c r="N208" i="11"/>
  <c r="K145" i="11"/>
  <c r="Q145" i="11"/>
  <c r="P145" i="11"/>
  <c r="T145" i="11"/>
  <c r="M145" i="11"/>
  <c r="O145" i="11"/>
  <c r="N145" i="11"/>
  <c r="Q110" i="11"/>
  <c r="K110" i="11"/>
  <c r="N110" i="11"/>
  <c r="M110" i="11"/>
  <c r="O110" i="11"/>
  <c r="P110" i="11"/>
  <c r="T110" i="11"/>
  <c r="P244" i="11"/>
  <c r="M244" i="11"/>
  <c r="Q244" i="11"/>
  <c r="O244" i="11"/>
  <c r="N244" i="11"/>
  <c r="K244" i="11"/>
  <c r="T244" i="11"/>
  <c r="K151" i="11"/>
  <c r="T151" i="11"/>
  <c r="P151" i="11"/>
  <c r="M151" i="11"/>
  <c r="N151" i="11"/>
  <c r="Q151" i="11"/>
  <c r="O151" i="11"/>
  <c r="P191" i="11"/>
  <c r="T191" i="11"/>
  <c r="Q191" i="11"/>
  <c r="O191" i="11"/>
  <c r="N191" i="11"/>
  <c r="K191" i="11"/>
  <c r="M191" i="11"/>
  <c r="P173" i="11"/>
  <c r="O173" i="11"/>
  <c r="M173" i="11"/>
  <c r="N173" i="11"/>
  <c r="T173" i="11"/>
  <c r="K173" i="11"/>
  <c r="Q173" i="11"/>
  <c r="T184" i="11"/>
  <c r="K184" i="11"/>
  <c r="M184" i="11"/>
  <c r="P184" i="11"/>
  <c r="O184" i="11"/>
  <c r="Q184" i="11"/>
  <c r="N184" i="11"/>
  <c r="P158" i="11"/>
  <c r="T158" i="11"/>
  <c r="Q158" i="11"/>
  <c r="O158" i="11"/>
  <c r="N158" i="11"/>
  <c r="K158" i="11"/>
  <c r="M158" i="11"/>
  <c r="P121" i="11"/>
  <c r="T121" i="11"/>
  <c r="K121" i="11"/>
  <c r="M121" i="11"/>
  <c r="Q121" i="11"/>
  <c r="O121" i="11"/>
  <c r="N121" i="11"/>
  <c r="M31" i="11"/>
  <c r="N31" i="11"/>
  <c r="O31" i="11"/>
  <c r="Q31" i="11"/>
  <c r="T31" i="11"/>
  <c r="P31" i="11"/>
  <c r="K31" i="11"/>
  <c r="M220" i="11"/>
  <c r="O220" i="11"/>
  <c r="Q220" i="11"/>
  <c r="K220" i="11"/>
  <c r="N220" i="11"/>
  <c r="P220" i="11"/>
  <c r="T220" i="11"/>
  <c r="M264" i="11"/>
  <c r="T264" i="11"/>
  <c r="P264" i="11"/>
  <c r="Q264" i="11"/>
  <c r="K264" i="11"/>
  <c r="N264" i="11"/>
  <c r="O264" i="11"/>
  <c r="M257" i="11"/>
  <c r="K257" i="11"/>
  <c r="N257" i="11"/>
  <c r="Q257" i="11"/>
  <c r="T257" i="11"/>
  <c r="P257" i="11"/>
  <c r="O257" i="11"/>
  <c r="K168" i="11"/>
  <c r="N168" i="11"/>
  <c r="P168" i="11"/>
  <c r="T168" i="11"/>
  <c r="M168" i="11"/>
  <c r="O168" i="11"/>
  <c r="Q168" i="11"/>
  <c r="K134" i="11"/>
  <c r="T134" i="11"/>
  <c r="M134" i="11"/>
  <c r="O134" i="11"/>
  <c r="P134" i="11"/>
  <c r="Q134" i="11"/>
  <c r="N134" i="11"/>
  <c r="N115" i="11"/>
  <c r="K115" i="11"/>
  <c r="T115" i="11"/>
  <c r="P115" i="11"/>
  <c r="O115" i="11"/>
  <c r="Q115" i="11"/>
  <c r="M115" i="11"/>
  <c r="M146" i="11"/>
  <c r="K146" i="11"/>
  <c r="T146" i="11"/>
  <c r="P146" i="11"/>
  <c r="N146" i="11"/>
  <c r="Q146" i="11"/>
  <c r="O146" i="11"/>
  <c r="K169" i="11"/>
  <c r="N169" i="11"/>
  <c r="P169" i="11"/>
  <c r="M169" i="11"/>
  <c r="T169" i="11"/>
  <c r="Q169" i="11"/>
  <c r="O169" i="11"/>
  <c r="Q114" i="11"/>
  <c r="K114" i="11"/>
  <c r="N114" i="11"/>
  <c r="P114" i="11"/>
  <c r="T114" i="11"/>
  <c r="M114" i="11"/>
  <c r="O114" i="11"/>
  <c r="P203" i="11"/>
  <c r="N203" i="11"/>
  <c r="M203" i="11"/>
  <c r="O203" i="11"/>
  <c r="K203" i="11"/>
  <c r="T203" i="11"/>
  <c r="Q203" i="11"/>
  <c r="M197" i="11"/>
  <c r="O197" i="11"/>
  <c r="P197" i="11"/>
  <c r="K197" i="11"/>
  <c r="N197" i="11"/>
  <c r="Q197" i="11"/>
  <c r="T197" i="11"/>
  <c r="P179" i="11"/>
  <c r="O179" i="11"/>
  <c r="M179" i="11"/>
  <c r="K179" i="11"/>
  <c r="N179" i="11"/>
  <c r="Q179" i="11"/>
  <c r="T179" i="11"/>
  <c r="Q127" i="11"/>
  <c r="O127" i="11"/>
  <c r="P127" i="11"/>
  <c r="K127" i="11"/>
  <c r="T127" i="11"/>
  <c r="M127" i="11"/>
  <c r="N127" i="11"/>
  <c r="R216" i="11"/>
  <c r="R256" i="11"/>
  <c r="R263" i="11"/>
  <c r="M126" i="11"/>
  <c r="O126" i="11"/>
  <c r="P126" i="11"/>
  <c r="N126" i="11"/>
  <c r="Q126" i="11"/>
  <c r="K126" i="11"/>
  <c r="T126" i="11"/>
  <c r="K252" i="11"/>
  <c r="N252" i="11"/>
  <c r="P252" i="11"/>
  <c r="T252" i="11"/>
  <c r="Q252" i="11"/>
  <c r="M252" i="11"/>
  <c r="O252" i="11"/>
  <c r="Q139" i="11"/>
  <c r="O139" i="11"/>
  <c r="T139" i="11"/>
  <c r="P139" i="11"/>
  <c r="N139" i="11"/>
  <c r="K139" i="11"/>
  <c r="M139" i="11"/>
  <c r="M109" i="11"/>
  <c r="K109" i="11"/>
  <c r="N109" i="11"/>
  <c r="P109" i="11"/>
  <c r="T109" i="11"/>
  <c r="Q109" i="11"/>
  <c r="O109" i="11"/>
  <c r="P240" i="11"/>
  <c r="Q240" i="11"/>
  <c r="K240" i="11"/>
  <c r="O240" i="11"/>
  <c r="M240" i="11"/>
  <c r="T240" i="11"/>
  <c r="N240" i="11"/>
  <c r="R251" i="11"/>
  <c r="E41" i="5"/>
  <c r="F98" i="5" s="1"/>
  <c r="R57" i="11" l="1"/>
  <c r="R59" i="11"/>
  <c r="R58" i="11"/>
  <c r="R257" i="11"/>
  <c r="R145" i="11"/>
  <c r="R208" i="11"/>
  <c r="R138" i="11"/>
  <c r="R122" i="11"/>
  <c r="R240" i="11"/>
  <c r="R139" i="11"/>
  <c r="R252" i="11"/>
  <c r="R151" i="11"/>
  <c r="R269" i="11"/>
  <c r="R169" i="11"/>
  <c r="R220" i="11"/>
  <c r="R191" i="11"/>
  <c r="R110" i="11"/>
  <c r="R162" i="11"/>
  <c r="R180" i="11"/>
  <c r="R228" i="11"/>
  <c r="R245" i="11"/>
  <c r="R109" i="11"/>
  <c r="R179" i="11"/>
  <c r="R264" i="11"/>
  <c r="R173" i="11"/>
  <c r="R157" i="11"/>
  <c r="R196" i="11"/>
  <c r="R268" i="11"/>
  <c r="R185" i="11"/>
  <c r="R192" i="11"/>
  <c r="R233" i="11"/>
  <c r="R133" i="11"/>
  <c r="R126" i="11"/>
  <c r="R197" i="11"/>
  <c r="R146" i="11"/>
  <c r="R134" i="11"/>
  <c r="R184" i="11"/>
  <c r="R239" i="11"/>
  <c r="R232" i="11"/>
  <c r="R209" i="11"/>
  <c r="R127" i="11"/>
  <c r="R203" i="11"/>
  <c r="R114" i="11"/>
  <c r="R115" i="11"/>
  <c r="R168" i="11"/>
  <c r="R31" i="11"/>
  <c r="R121" i="11"/>
  <c r="R158" i="11"/>
  <c r="R244" i="11"/>
  <c r="R150" i="11"/>
  <c r="R204" i="11"/>
  <c r="R227" i="11"/>
  <c r="L20" i="11"/>
  <c r="D458" i="5"/>
  <c r="E458" i="5" s="1"/>
  <c r="F458" i="5" s="1"/>
  <c r="D468" i="5"/>
  <c r="E468" i="5" s="1"/>
  <c r="F468" i="5" s="1"/>
  <c r="D456" i="5"/>
  <c r="E456" i="5" s="1"/>
  <c r="F456" i="5" s="1"/>
  <c r="D455" i="5"/>
  <c r="E455" i="5" s="1"/>
  <c r="F455" i="5" s="1"/>
  <c r="D44" i="5"/>
  <c r="D42" i="5"/>
  <c r="E42" i="5" s="1"/>
  <c r="D43" i="5"/>
  <c r="H102" i="5"/>
  <c r="F105" i="5" l="1"/>
  <c r="L27" i="11" s="1"/>
  <c r="F104" i="5"/>
  <c r="L26" i="11" s="1"/>
  <c r="N20" i="11"/>
  <c r="P20" i="11"/>
  <c r="Q20" i="11"/>
  <c r="O20" i="11"/>
  <c r="K20" i="11"/>
  <c r="T20" i="11"/>
  <c r="M20" i="11"/>
  <c r="E45" i="5"/>
  <c r="E43" i="5"/>
  <c r="E44" i="5"/>
  <c r="K26" i="11" l="1"/>
  <c r="M26" i="11"/>
  <c r="Q26" i="11"/>
  <c r="N26" i="11"/>
  <c r="T26" i="11"/>
  <c r="P26" i="11"/>
  <c r="O26" i="11"/>
  <c r="K27" i="11"/>
  <c r="M27" i="11"/>
  <c r="Q27" i="11"/>
  <c r="T27" i="11"/>
  <c r="P27" i="11"/>
  <c r="N27" i="11"/>
  <c r="O27" i="11"/>
  <c r="F121" i="5"/>
  <c r="L43" i="11" s="1"/>
  <c r="F120" i="5"/>
  <c r="L42" i="11" s="1"/>
  <c r="F115" i="5"/>
  <c r="L37" i="11" s="1"/>
  <c r="F116" i="5"/>
  <c r="L38" i="11" s="1"/>
  <c r="F133" i="5"/>
  <c r="L55" i="11" s="1"/>
  <c r="F128" i="5"/>
  <c r="L50" i="11" s="1"/>
  <c r="F132" i="5"/>
  <c r="L54" i="11" s="1"/>
  <c r="F127" i="5"/>
  <c r="L49" i="11" s="1"/>
  <c r="F101" i="5"/>
  <c r="L23" i="11" s="1"/>
  <c r="F100" i="5"/>
  <c r="L22" i="11" s="1"/>
  <c r="F97" i="5"/>
  <c r="R20" i="11"/>
  <c r="D451" i="5"/>
  <c r="E451" i="5" s="1"/>
  <c r="F451" i="5" s="1"/>
  <c r="L21" i="11"/>
  <c r="H316" i="5"/>
  <c r="D454" i="5" l="1"/>
  <c r="E454" i="5" s="1"/>
  <c r="F454" i="5" s="1"/>
  <c r="K22" i="11"/>
  <c r="P22" i="11"/>
  <c r="M22" i="11"/>
  <c r="N22" i="11"/>
  <c r="Q22" i="11"/>
  <c r="O22" i="11"/>
  <c r="T22" i="11"/>
  <c r="K42" i="11"/>
  <c r="P42" i="11"/>
  <c r="N42" i="11"/>
  <c r="M42" i="11"/>
  <c r="T42" i="11"/>
  <c r="Q42" i="11"/>
  <c r="O42" i="11"/>
  <c r="K23" i="11"/>
  <c r="M23" i="11"/>
  <c r="Q23" i="11"/>
  <c r="T23" i="11"/>
  <c r="O23" i="11"/>
  <c r="P23" i="11"/>
  <c r="N23" i="11"/>
  <c r="K55" i="11"/>
  <c r="Q55" i="11"/>
  <c r="N55" i="11"/>
  <c r="M55" i="11"/>
  <c r="T55" i="11"/>
  <c r="O55" i="11"/>
  <c r="P55" i="11"/>
  <c r="K43" i="11"/>
  <c r="M43" i="11"/>
  <c r="P43" i="11"/>
  <c r="Q43" i="11"/>
  <c r="O43" i="11"/>
  <c r="T43" i="11"/>
  <c r="N43" i="11"/>
  <c r="K50" i="11"/>
  <c r="P50" i="11"/>
  <c r="M50" i="11"/>
  <c r="O50" i="11"/>
  <c r="N50" i="11"/>
  <c r="T50" i="11"/>
  <c r="Q50" i="11"/>
  <c r="K49" i="11"/>
  <c r="M49" i="11"/>
  <c r="N49" i="11"/>
  <c r="P49" i="11"/>
  <c r="Q49" i="11"/>
  <c r="T49" i="11"/>
  <c r="O49" i="11"/>
  <c r="K38" i="11"/>
  <c r="P38" i="11"/>
  <c r="Q38" i="11"/>
  <c r="M38" i="11"/>
  <c r="O38" i="11"/>
  <c r="N38" i="11"/>
  <c r="T38" i="11"/>
  <c r="R26" i="11"/>
  <c r="K54" i="11"/>
  <c r="Q54" i="11"/>
  <c r="P54" i="11"/>
  <c r="N54" i="11"/>
  <c r="M54" i="11"/>
  <c r="T54" i="11"/>
  <c r="O54" i="11"/>
  <c r="K37" i="11"/>
  <c r="M37" i="11"/>
  <c r="Q37" i="11"/>
  <c r="N37" i="11"/>
  <c r="P37" i="11"/>
  <c r="O37" i="11"/>
  <c r="T37" i="11"/>
  <c r="R27" i="11"/>
  <c r="H132" i="5"/>
  <c r="H133" i="5"/>
  <c r="H127" i="5"/>
  <c r="H128" i="5"/>
  <c r="H116" i="5"/>
  <c r="H120" i="5"/>
  <c r="H121" i="5"/>
  <c r="H115" i="5"/>
  <c r="D475" i="5"/>
  <c r="E475" i="5" s="1"/>
  <c r="F475" i="5" s="1"/>
  <c r="D466" i="5"/>
  <c r="E466" i="5" s="1"/>
  <c r="F466" i="5" s="1"/>
  <c r="D462" i="5"/>
  <c r="E462" i="5" s="1"/>
  <c r="F462" i="5" s="1"/>
  <c r="D452" i="5"/>
  <c r="E452" i="5" s="1"/>
  <c r="F452" i="5" s="1"/>
  <c r="T21" i="11"/>
  <c r="Q21" i="11"/>
  <c r="N21" i="11"/>
  <c r="K21" i="11"/>
  <c r="M21" i="11"/>
  <c r="O21" i="11"/>
  <c r="P21" i="11"/>
  <c r="D469" i="5"/>
  <c r="E469" i="5" s="1"/>
  <c r="F469" i="5" s="1"/>
  <c r="L19" i="11"/>
  <c r="D472" i="5"/>
  <c r="E472" i="5" s="1"/>
  <c r="F472" i="5" s="1"/>
  <c r="D464" i="5"/>
  <c r="E464" i="5" s="1"/>
  <c r="F464" i="5" s="1"/>
  <c r="H341" i="5"/>
  <c r="H355" i="5"/>
  <c r="D459" i="5"/>
  <c r="E459" i="5" s="1"/>
  <c r="F459" i="5" s="1"/>
  <c r="H354" i="5"/>
  <c r="H389" i="5"/>
  <c r="H334" i="5"/>
  <c r="H404" i="5"/>
  <c r="H414" i="5"/>
  <c r="H374" i="5"/>
  <c r="H319" i="5"/>
  <c r="H394" i="5"/>
  <c r="H344" i="5"/>
  <c r="H314" i="5"/>
  <c r="H364" i="5"/>
  <c r="H379" i="5"/>
  <c r="H369" i="5"/>
  <c r="H399" i="5"/>
  <c r="H329" i="5"/>
  <c r="H349" i="5"/>
  <c r="H409" i="5"/>
  <c r="H299" i="5"/>
  <c r="H359" i="5"/>
  <c r="H304" i="5"/>
  <c r="H384" i="5"/>
  <c r="H324" i="5"/>
  <c r="H309" i="5"/>
  <c r="H339" i="5"/>
  <c r="D453" i="5"/>
  <c r="E453" i="5" s="1"/>
  <c r="F453" i="5" s="1"/>
  <c r="H297" i="5"/>
  <c r="R49" i="11" l="1"/>
  <c r="R42" i="11"/>
  <c r="R22" i="11"/>
  <c r="R23" i="11"/>
  <c r="R37" i="11"/>
  <c r="R54" i="11"/>
  <c r="R50" i="11"/>
  <c r="R43" i="11"/>
  <c r="R38" i="11"/>
  <c r="R55" i="11"/>
  <c r="M19" i="11"/>
  <c r="N19" i="11"/>
  <c r="O19" i="11"/>
  <c r="K19" i="11"/>
  <c r="P19" i="11"/>
  <c r="Q19" i="11"/>
  <c r="T19" i="11"/>
  <c r="R21" i="11"/>
  <c r="R19" i="11" l="1"/>
  <c r="F14" i="8"/>
  <c r="C14" i="8"/>
  <c r="C13" i="8"/>
  <c r="F12" i="8"/>
  <c r="C12" i="8"/>
  <c r="F11" i="8"/>
  <c r="C11" i="8"/>
  <c r="C10" i="8"/>
  <c r="B77" i="8" l="1"/>
  <c r="F5" i="2" l="1"/>
  <c r="F46" i="8"/>
  <c r="F47" i="8"/>
  <c r="F35" i="8"/>
  <c r="F36" i="8"/>
  <c r="F37" i="8"/>
  <c r="F38" i="8"/>
  <c r="F39" i="8"/>
  <c r="F40" i="8"/>
  <c r="B78" i="8"/>
  <c r="A78" i="8"/>
  <c r="F34" i="8"/>
  <c r="F33" i="8"/>
  <c r="D5" i="5"/>
  <c r="I5" i="3"/>
  <c r="F5" i="3"/>
  <c r="H5" i="3"/>
  <c r="I6" i="3"/>
  <c r="F6" i="3"/>
  <c r="H6" i="3"/>
  <c r="I7" i="3"/>
  <c r="F7" i="3"/>
  <c r="H7" i="3"/>
  <c r="I8" i="3"/>
  <c r="F8" i="3"/>
  <c r="H8" i="3"/>
  <c r="I9" i="3"/>
  <c r="F9" i="3"/>
  <c r="H9" i="3"/>
  <c r="I10" i="3"/>
  <c r="F10" i="3"/>
  <c r="H10" i="3"/>
  <c r="F7" i="4"/>
  <c r="H7" i="4"/>
  <c r="I5" i="4"/>
  <c r="J5" i="4"/>
  <c r="G5" i="4"/>
  <c r="F5" i="4"/>
  <c r="H5" i="4"/>
  <c r="I6" i="4"/>
  <c r="J6" i="4"/>
  <c r="G6" i="4"/>
  <c r="F6" i="4"/>
  <c r="H6" i="4"/>
  <c r="I8" i="4"/>
  <c r="F8" i="4"/>
  <c r="H8" i="4"/>
  <c r="G8" i="4"/>
  <c r="I9" i="4"/>
  <c r="J9" i="4"/>
  <c r="G9" i="4"/>
  <c r="F9" i="4"/>
  <c r="H9" i="4"/>
  <c r="I10" i="4"/>
  <c r="J10" i="4"/>
  <c r="G10" i="4"/>
  <c r="F10" i="4"/>
  <c r="H10" i="4"/>
  <c r="I8" i="2"/>
  <c r="J8" i="2"/>
  <c r="F8" i="2"/>
  <c r="H8" i="2"/>
  <c r="I9" i="2"/>
  <c r="J9" i="2"/>
  <c r="F9" i="2"/>
  <c r="H9" i="2"/>
  <c r="J10" i="2"/>
  <c r="I10" i="2"/>
  <c r="F10" i="2"/>
  <c r="H10" i="2"/>
  <c r="H5" i="2"/>
  <c r="I5" i="2"/>
  <c r="J5" i="2"/>
  <c r="F6" i="2"/>
  <c r="H6" i="2"/>
  <c r="I6" i="2"/>
  <c r="J6" i="2"/>
  <c r="F7" i="2"/>
  <c r="H7" i="2"/>
  <c r="I7" i="2"/>
  <c r="J7" i="2"/>
  <c r="D6" i="5"/>
  <c r="E6" i="5"/>
  <c r="L19" i="3"/>
  <c r="L19" i="4"/>
  <c r="L19" i="2"/>
  <c r="A76" i="8"/>
  <c r="A77" i="8"/>
  <c r="A75" i="8"/>
  <c r="B75" i="8"/>
  <c r="B76" i="8"/>
  <c r="F44" i="8"/>
  <c r="D45" i="8"/>
  <c r="D46" i="8"/>
  <c r="D47" i="8"/>
  <c r="C45" i="8"/>
  <c r="C46" i="8"/>
  <c r="C47" i="8"/>
  <c r="B45" i="8"/>
  <c r="B46" i="8"/>
  <c r="B47" i="8"/>
  <c r="B44" i="8"/>
  <c r="A45" i="8"/>
  <c r="A46" i="8"/>
  <c r="A47" i="8"/>
  <c r="A44" i="8"/>
  <c r="C34" i="8"/>
  <c r="C35" i="8"/>
  <c r="C36" i="8"/>
  <c r="C37" i="8"/>
  <c r="C38" i="8"/>
  <c r="C39" i="8"/>
  <c r="C40" i="8"/>
  <c r="C33" i="8"/>
  <c r="B34" i="8"/>
  <c r="B35" i="8"/>
  <c r="B36" i="8"/>
  <c r="B37" i="8"/>
  <c r="B38" i="8"/>
  <c r="B39" i="8"/>
  <c r="B40" i="8"/>
  <c r="B33" i="8"/>
  <c r="A34" i="8"/>
  <c r="A35" i="8"/>
  <c r="A36" i="8"/>
  <c r="A37" i="8"/>
  <c r="A38" i="8"/>
  <c r="A39" i="8"/>
  <c r="A40" i="8"/>
  <c r="A33" i="8"/>
  <c r="G28" i="8"/>
  <c r="E26" i="8"/>
  <c r="C22" i="8"/>
  <c r="C21" i="8"/>
  <c r="C20" i="8"/>
  <c r="C19" i="8"/>
  <c r="C18" i="8"/>
  <c r="C17" i="8"/>
  <c r="C16" i="8"/>
  <c r="F22" i="8"/>
  <c r="F20" i="8"/>
  <c r="F18" i="8"/>
  <c r="F17" i="8"/>
  <c r="B88" i="8"/>
  <c r="B19" i="2"/>
  <c r="B20" i="2" s="1"/>
  <c r="D493" i="5"/>
  <c r="B19" i="4"/>
  <c r="B20" i="4" s="1"/>
  <c r="B19" i="3"/>
  <c r="B20" i="3" s="1"/>
  <c r="B450" i="5"/>
  <c r="A450" i="5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" i="4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" i="2"/>
  <c r="J8" i="4"/>
  <c r="J10" i="3"/>
  <c r="J7" i="3"/>
  <c r="J9" i="3"/>
  <c r="J6" i="3"/>
  <c r="J5" i="3"/>
  <c r="D44" i="8"/>
  <c r="G7" i="4"/>
  <c r="J8" i="3"/>
  <c r="C450" i="5" l="1"/>
  <c r="C486" i="5" s="1"/>
  <c r="D450" i="5"/>
  <c r="D486" i="5" s="1"/>
  <c r="H86" i="5"/>
  <c r="H88" i="5"/>
  <c r="H87" i="5"/>
  <c r="H85" i="5"/>
  <c r="H83" i="5"/>
  <c r="H84" i="5"/>
  <c r="I11" i="4"/>
  <c r="B89" i="5"/>
  <c r="C8" i="3"/>
  <c r="D8" i="3" s="1"/>
  <c r="C5" i="3"/>
  <c r="D5" i="3" s="1"/>
  <c r="C5" i="2"/>
  <c r="D5" i="2" s="1"/>
  <c r="C7" i="3"/>
  <c r="D7" i="3" s="1"/>
  <c r="E44" i="8"/>
  <c r="E45" i="8"/>
  <c r="D10" i="5"/>
  <c r="B21" i="2"/>
  <c r="B22" i="2" s="1"/>
  <c r="B23" i="2" s="1"/>
  <c r="B24" i="2" s="1"/>
  <c r="B25" i="2" s="1"/>
  <c r="F6" i="5"/>
  <c r="B21" i="3"/>
  <c r="C10" i="4"/>
  <c r="D10" i="4" s="1"/>
  <c r="C6" i="4"/>
  <c r="D6" i="4" s="1"/>
  <c r="C9" i="4"/>
  <c r="D9" i="4" s="1"/>
  <c r="E47" i="8"/>
  <c r="C5" i="4"/>
  <c r="D5" i="4" s="1"/>
  <c r="C8" i="4"/>
  <c r="D8" i="4" s="1"/>
  <c r="B21" i="4"/>
  <c r="C6" i="2"/>
  <c r="D6" i="2" s="1"/>
  <c r="C6" i="3"/>
  <c r="E46" i="8"/>
  <c r="C7" i="2"/>
  <c r="Q17" i="11" l="1"/>
  <c r="T17" i="11"/>
  <c r="P17" i="11"/>
  <c r="N17" i="11"/>
  <c r="O17" i="11"/>
  <c r="M17" i="11"/>
  <c r="Y17" i="11"/>
  <c r="W17" i="11"/>
  <c r="H432" i="5"/>
  <c r="H424" i="5"/>
  <c r="H422" i="5"/>
  <c r="H423" i="5"/>
  <c r="H426" i="5"/>
  <c r="H430" i="5"/>
  <c r="H429" i="5"/>
  <c r="H428" i="5"/>
  <c r="H98" i="5"/>
  <c r="H100" i="5"/>
  <c r="H101" i="5"/>
  <c r="H104" i="5"/>
  <c r="H105" i="5"/>
  <c r="H293" i="5"/>
  <c r="H295" i="5"/>
  <c r="H418" i="5"/>
  <c r="H425" i="5"/>
  <c r="H431" i="5"/>
  <c r="H427" i="5"/>
  <c r="H419" i="5"/>
  <c r="H99" i="5"/>
  <c r="H103" i="5"/>
  <c r="H291" i="5"/>
  <c r="H292" i="5"/>
  <c r="H294" i="5"/>
  <c r="H296" i="5"/>
  <c r="G2" i="2"/>
  <c r="K25" i="2" s="1"/>
  <c r="G2" i="3"/>
  <c r="L21" i="3" s="1"/>
  <c r="G6" i="5"/>
  <c r="G2" i="4"/>
  <c r="L21" i="4" s="1"/>
  <c r="H438" i="5"/>
  <c r="H437" i="5"/>
  <c r="B26" i="2"/>
  <c r="B22" i="3"/>
  <c r="E48" i="8"/>
  <c r="D19" i="4"/>
  <c r="H433" i="5"/>
  <c r="D20" i="4"/>
  <c r="G20" i="4"/>
  <c r="G19" i="4"/>
  <c r="H420" i="5"/>
  <c r="H434" i="5"/>
  <c r="D6" i="3"/>
  <c r="H97" i="5"/>
  <c r="H421" i="5"/>
  <c r="B22" i="4"/>
  <c r="G21" i="4"/>
  <c r="D21" i="4"/>
  <c r="D7" i="2"/>
  <c r="E450" i="5" l="1"/>
  <c r="F450" i="5" s="1"/>
  <c r="G5" i="2"/>
  <c r="F19" i="2" s="1"/>
  <c r="G9" i="2"/>
  <c r="K21" i="4"/>
  <c r="L25" i="2"/>
  <c r="K21" i="3"/>
  <c r="C9" i="3"/>
  <c r="C10" i="3"/>
  <c r="D10" i="3" s="1"/>
  <c r="H436" i="5"/>
  <c r="L20" i="4"/>
  <c r="K20" i="4"/>
  <c r="L20" i="3"/>
  <c r="K20" i="3"/>
  <c r="K21" i="2"/>
  <c r="L20" i="2"/>
  <c r="L21" i="2"/>
  <c r="K24" i="2"/>
  <c r="L24" i="2"/>
  <c r="C8" i="2"/>
  <c r="D8" i="2" s="1"/>
  <c r="L23" i="2"/>
  <c r="K20" i="2"/>
  <c r="K22" i="2"/>
  <c r="C9" i="2"/>
  <c r="D9" i="2" s="1"/>
  <c r="C10" i="2"/>
  <c r="D10" i="2" s="1"/>
  <c r="K23" i="2"/>
  <c r="L22" i="2"/>
  <c r="H439" i="5"/>
  <c r="H440" i="5"/>
  <c r="H441" i="5"/>
  <c r="H442" i="5"/>
  <c r="H435" i="5"/>
  <c r="L26" i="2"/>
  <c r="B27" i="2"/>
  <c r="K26" i="2"/>
  <c r="I7" i="4"/>
  <c r="C44" i="8"/>
  <c r="B23" i="3"/>
  <c r="L22" i="3"/>
  <c r="K22" i="3"/>
  <c r="C20" i="3"/>
  <c r="C22" i="3"/>
  <c r="C21" i="3"/>
  <c r="C19" i="3"/>
  <c r="C23" i="3"/>
  <c r="B23" i="4"/>
  <c r="K22" i="4"/>
  <c r="G22" i="4"/>
  <c r="D22" i="4"/>
  <c r="L22" i="4"/>
  <c r="C22" i="2"/>
  <c r="C23" i="2"/>
  <c r="C20" i="2"/>
  <c r="C26" i="2"/>
  <c r="C21" i="2"/>
  <c r="C19" i="2"/>
  <c r="C25" i="2"/>
  <c r="C27" i="2"/>
  <c r="C24" i="2"/>
  <c r="G6" i="2" l="1"/>
  <c r="F22" i="2" s="1"/>
  <c r="G10" i="2"/>
  <c r="G7" i="2"/>
  <c r="G24" i="2"/>
  <c r="J15" i="2"/>
  <c r="G22" i="2"/>
  <c r="G26" i="2"/>
  <c r="D19" i="2"/>
  <c r="E19" i="2" s="1"/>
  <c r="G20" i="2"/>
  <c r="G19" i="2"/>
  <c r="H19" i="2" s="1"/>
  <c r="G27" i="2"/>
  <c r="D27" i="2"/>
  <c r="E27" i="2" s="1"/>
  <c r="G23" i="2"/>
  <c r="D26" i="2"/>
  <c r="E26" i="2" s="1"/>
  <c r="D23" i="2"/>
  <c r="E23" i="2" s="1"/>
  <c r="G21" i="2"/>
  <c r="D25" i="2"/>
  <c r="E25" i="2" s="1"/>
  <c r="D20" i="2"/>
  <c r="E20" i="2" s="1"/>
  <c r="G25" i="2"/>
  <c r="D22" i="2"/>
  <c r="E22" i="2" s="1"/>
  <c r="G8" i="2"/>
  <c r="D9" i="3"/>
  <c r="D22" i="3" s="1"/>
  <c r="E22" i="3" s="1"/>
  <c r="D21" i="2"/>
  <c r="E21" i="2" s="1"/>
  <c r="D24" i="2"/>
  <c r="E24" i="2" s="1"/>
  <c r="J7" i="4"/>
  <c r="C7" i="4" s="1"/>
  <c r="K27" i="2"/>
  <c r="L27" i="2"/>
  <c r="B28" i="2"/>
  <c r="K23" i="3"/>
  <c r="L23" i="3"/>
  <c r="B24" i="3"/>
  <c r="B24" i="4"/>
  <c r="K23" i="4"/>
  <c r="G23" i="4"/>
  <c r="D23" i="4"/>
  <c r="L23" i="4"/>
  <c r="F21" i="2" l="1"/>
  <c r="H21" i="2" s="1"/>
  <c r="J21" i="2" s="1"/>
  <c r="F20" i="2"/>
  <c r="H20" i="2" s="1"/>
  <c r="J20" i="2" s="1"/>
  <c r="F25" i="2"/>
  <c r="H25" i="2" s="1"/>
  <c r="J25" i="2" s="1"/>
  <c r="F27" i="2"/>
  <c r="H27" i="2" s="1"/>
  <c r="J27" i="2" s="1"/>
  <c r="F26" i="2"/>
  <c r="H26" i="2" s="1"/>
  <c r="J26" i="2" s="1"/>
  <c r="F23" i="2"/>
  <c r="H23" i="2" s="1"/>
  <c r="J23" i="2" s="1"/>
  <c r="F24" i="2"/>
  <c r="H24" i="2" s="1"/>
  <c r="J24" i="2" s="1"/>
  <c r="I11" i="2"/>
  <c r="H22" i="2"/>
  <c r="J22" i="2" s="1"/>
  <c r="D23" i="3"/>
  <c r="E23" i="3" s="1"/>
  <c r="D20" i="3"/>
  <c r="E20" i="3" s="1"/>
  <c r="D21" i="3"/>
  <c r="E21" i="3" s="1"/>
  <c r="D19" i="3"/>
  <c r="E19" i="3" s="1"/>
  <c r="J15" i="3"/>
  <c r="J19" i="2"/>
  <c r="F28" i="2"/>
  <c r="L28" i="2"/>
  <c r="B29" i="2"/>
  <c r="K28" i="2"/>
  <c r="G28" i="2"/>
  <c r="D28" i="2"/>
  <c r="C28" i="2"/>
  <c r="D7" i="4"/>
  <c r="C22" i="4" s="1"/>
  <c r="E22" i="4" s="1"/>
  <c r="L24" i="3"/>
  <c r="K24" i="3"/>
  <c r="B25" i="3"/>
  <c r="D24" i="3"/>
  <c r="C24" i="3"/>
  <c r="L24" i="4"/>
  <c r="B25" i="4"/>
  <c r="K24" i="4"/>
  <c r="G24" i="4"/>
  <c r="D24" i="4"/>
  <c r="H28" i="2" l="1"/>
  <c r="G29" i="2"/>
  <c r="F29" i="2"/>
  <c r="D29" i="2"/>
  <c r="C29" i="2"/>
  <c r="L29" i="2"/>
  <c r="B30" i="2"/>
  <c r="K29" i="2"/>
  <c r="E28" i="2"/>
  <c r="F24" i="4"/>
  <c r="H24" i="4" s="1"/>
  <c r="C24" i="4"/>
  <c r="E24" i="4" s="1"/>
  <c r="J15" i="4"/>
  <c r="F22" i="4"/>
  <c r="H22" i="4" s="1"/>
  <c r="J22" i="4" s="1"/>
  <c r="C19" i="4"/>
  <c r="E19" i="4" s="1"/>
  <c r="C20" i="4"/>
  <c r="E20" i="4" s="1"/>
  <c r="F21" i="4"/>
  <c r="H21" i="4" s="1"/>
  <c r="C23" i="4"/>
  <c r="E23" i="4" s="1"/>
  <c r="F19" i="4"/>
  <c r="H19" i="4" s="1"/>
  <c r="F20" i="4"/>
  <c r="H20" i="4" s="1"/>
  <c r="C21" i="4"/>
  <c r="E21" i="4" s="1"/>
  <c r="F23" i="4"/>
  <c r="H23" i="4" s="1"/>
  <c r="E24" i="3"/>
  <c r="K25" i="3"/>
  <c r="L25" i="3"/>
  <c r="B26" i="3"/>
  <c r="D25" i="3"/>
  <c r="C25" i="3"/>
  <c r="B26" i="4"/>
  <c r="G25" i="4"/>
  <c r="D25" i="4"/>
  <c r="F25" i="4"/>
  <c r="C25" i="4"/>
  <c r="L25" i="4"/>
  <c r="K25" i="4"/>
  <c r="J19" i="4" l="1"/>
  <c r="J28" i="2"/>
  <c r="J20" i="4"/>
  <c r="E25" i="4"/>
  <c r="E25" i="3"/>
  <c r="J23" i="4"/>
  <c r="J21" i="4"/>
  <c r="E29" i="2"/>
  <c r="H29" i="2"/>
  <c r="B31" i="2"/>
  <c r="L30" i="2"/>
  <c r="G30" i="2"/>
  <c r="C30" i="2"/>
  <c r="K30" i="2"/>
  <c r="F30" i="2"/>
  <c r="D30" i="2"/>
  <c r="J24" i="4"/>
  <c r="B27" i="3"/>
  <c r="K26" i="3"/>
  <c r="L26" i="3"/>
  <c r="D26" i="3"/>
  <c r="C26" i="3"/>
  <c r="L26" i="4"/>
  <c r="B27" i="4"/>
  <c r="D26" i="4"/>
  <c r="C26" i="4"/>
  <c r="G26" i="4"/>
  <c r="F26" i="4"/>
  <c r="K26" i="4"/>
  <c r="H25" i="4"/>
  <c r="J25" i="4" l="1"/>
  <c r="J29" i="2"/>
  <c r="H30" i="2"/>
  <c r="E30" i="2"/>
  <c r="C31" i="2"/>
  <c r="K31" i="2"/>
  <c r="G31" i="2"/>
  <c r="F31" i="2"/>
  <c r="B32" i="2"/>
  <c r="L31" i="2"/>
  <c r="D31" i="2"/>
  <c r="E26" i="3"/>
  <c r="L27" i="3"/>
  <c r="B28" i="3"/>
  <c r="K27" i="3"/>
  <c r="D27" i="3"/>
  <c r="C27" i="3"/>
  <c r="H26" i="4"/>
  <c r="E26" i="4"/>
  <c r="B28" i="4"/>
  <c r="K27" i="4"/>
  <c r="G27" i="4"/>
  <c r="D27" i="4"/>
  <c r="F27" i="4"/>
  <c r="C27" i="4"/>
  <c r="L27" i="4"/>
  <c r="E27" i="4" l="1"/>
  <c r="H31" i="2"/>
  <c r="J30" i="2"/>
  <c r="L32" i="2"/>
  <c r="C32" i="2"/>
  <c r="G32" i="2"/>
  <c r="B33" i="2"/>
  <c r="K32" i="2"/>
  <c r="F32" i="2"/>
  <c r="D32" i="2"/>
  <c r="E31" i="2"/>
  <c r="L28" i="3"/>
  <c r="B29" i="3"/>
  <c r="K28" i="3"/>
  <c r="D28" i="3"/>
  <c r="C28" i="3"/>
  <c r="E27" i="3"/>
  <c r="H27" i="4"/>
  <c r="J26" i="4"/>
  <c r="B29" i="4"/>
  <c r="D28" i="4"/>
  <c r="G28" i="4"/>
  <c r="F28" i="4"/>
  <c r="C28" i="4"/>
  <c r="K28" i="4"/>
  <c r="L28" i="4"/>
  <c r="J27" i="4" l="1"/>
  <c r="J31" i="2"/>
  <c r="H32" i="2"/>
  <c r="G33" i="2"/>
  <c r="L33" i="2"/>
  <c r="F33" i="2"/>
  <c r="D33" i="2"/>
  <c r="B34" i="2"/>
  <c r="K33" i="2"/>
  <c r="C33" i="2"/>
  <c r="E32" i="2"/>
  <c r="E28" i="3"/>
  <c r="B30" i="3"/>
  <c r="L29" i="3"/>
  <c r="K29" i="3"/>
  <c r="D29" i="3"/>
  <c r="C29" i="3"/>
  <c r="H28" i="4"/>
  <c r="B30" i="4"/>
  <c r="K29" i="4"/>
  <c r="C29" i="4"/>
  <c r="G29" i="4"/>
  <c r="D29" i="4"/>
  <c r="F29" i="4"/>
  <c r="L29" i="4"/>
  <c r="E28" i="4"/>
  <c r="E29" i="3" l="1"/>
  <c r="J32" i="2"/>
  <c r="H33" i="2"/>
  <c r="E33" i="2"/>
  <c r="L34" i="2"/>
  <c r="F34" i="2"/>
  <c r="G34" i="2"/>
  <c r="K34" i="2"/>
  <c r="B35" i="2"/>
  <c r="D34" i="2"/>
  <c r="C34" i="2"/>
  <c r="J28" i="4"/>
  <c r="K30" i="3"/>
  <c r="B31" i="3"/>
  <c r="L30" i="3"/>
  <c r="D30" i="3"/>
  <c r="C30" i="3"/>
  <c r="H29" i="4"/>
  <c r="B31" i="4"/>
  <c r="L30" i="4"/>
  <c r="D30" i="4"/>
  <c r="G30" i="4"/>
  <c r="F30" i="4"/>
  <c r="C30" i="4"/>
  <c r="K30" i="4"/>
  <c r="E29" i="4"/>
  <c r="J29" i="4" s="1"/>
  <c r="J33" i="2" l="1"/>
  <c r="E34" i="2"/>
  <c r="H34" i="2"/>
  <c r="L35" i="2"/>
  <c r="D35" i="2"/>
  <c r="B36" i="2"/>
  <c r="G35" i="2"/>
  <c r="F35" i="2"/>
  <c r="C35" i="2"/>
  <c r="K35" i="2"/>
  <c r="E30" i="3"/>
  <c r="L31" i="3"/>
  <c r="B32" i="3"/>
  <c r="K31" i="3"/>
  <c r="D31" i="3"/>
  <c r="C31" i="3"/>
  <c r="E30" i="4"/>
  <c r="H30" i="4"/>
  <c r="L31" i="4"/>
  <c r="K31" i="4"/>
  <c r="B32" i="4"/>
  <c r="G31" i="4"/>
  <c r="D31" i="4"/>
  <c r="C31" i="4"/>
  <c r="F31" i="4"/>
  <c r="E35" i="2" l="1"/>
  <c r="J34" i="2"/>
  <c r="G36" i="2"/>
  <c r="D36" i="2"/>
  <c r="C36" i="2"/>
  <c r="B37" i="2"/>
  <c r="F36" i="2"/>
  <c r="H35" i="2"/>
  <c r="J30" i="4"/>
  <c r="E31" i="3"/>
  <c r="L32" i="3"/>
  <c r="B33" i="3"/>
  <c r="K32" i="3"/>
  <c r="D32" i="3"/>
  <c r="C32" i="3"/>
  <c r="E31" i="4"/>
  <c r="L32" i="4"/>
  <c r="B33" i="4"/>
  <c r="K32" i="4"/>
  <c r="D32" i="4"/>
  <c r="G32" i="4"/>
  <c r="F32" i="4"/>
  <c r="C32" i="4"/>
  <c r="H31" i="4"/>
  <c r="J31" i="4" s="1"/>
  <c r="J35" i="2" l="1"/>
  <c r="H36" i="2"/>
  <c r="F37" i="2"/>
  <c r="B38" i="2"/>
  <c r="D37" i="2"/>
  <c r="C37" i="2"/>
  <c r="G37" i="2"/>
  <c r="E36" i="2"/>
  <c r="E32" i="3"/>
  <c r="L33" i="3"/>
  <c r="B34" i="3"/>
  <c r="K33" i="3"/>
  <c r="D33" i="3"/>
  <c r="C33" i="3"/>
  <c r="H32" i="4"/>
  <c r="E32" i="4"/>
  <c r="L33" i="4"/>
  <c r="K33" i="4"/>
  <c r="B34" i="4"/>
  <c r="G33" i="4"/>
  <c r="D33" i="4"/>
  <c r="C33" i="4"/>
  <c r="F33" i="4"/>
  <c r="L36" i="2" l="1"/>
  <c r="J36" i="2"/>
  <c r="K36" i="2" s="1"/>
  <c r="E37" i="2"/>
  <c r="H37" i="2"/>
  <c r="G38" i="2"/>
  <c r="B39" i="2"/>
  <c r="C38" i="2"/>
  <c r="D38" i="2"/>
  <c r="F38" i="2"/>
  <c r="J32" i="4"/>
  <c r="B35" i="3"/>
  <c r="K34" i="3"/>
  <c r="L34" i="3"/>
  <c r="D34" i="3"/>
  <c r="C34" i="3"/>
  <c r="E33" i="3"/>
  <c r="H33" i="4"/>
  <c r="E33" i="4"/>
  <c r="B35" i="4"/>
  <c r="L34" i="4"/>
  <c r="K34" i="4"/>
  <c r="D34" i="4"/>
  <c r="G34" i="4"/>
  <c r="F34" i="4"/>
  <c r="C34" i="4"/>
  <c r="L37" i="2" l="1"/>
  <c r="E34" i="3"/>
  <c r="E38" i="2"/>
  <c r="J37" i="2"/>
  <c r="K37" i="2" s="1"/>
  <c r="H38" i="2"/>
  <c r="G39" i="2"/>
  <c r="F39" i="2"/>
  <c r="B40" i="2"/>
  <c r="D39" i="2"/>
  <c r="C39" i="2"/>
  <c r="J33" i="4"/>
  <c r="B36" i="3"/>
  <c r="K35" i="3"/>
  <c r="L35" i="3"/>
  <c r="D35" i="3"/>
  <c r="C35" i="3"/>
  <c r="H34" i="4"/>
  <c r="L35" i="4"/>
  <c r="K35" i="4"/>
  <c r="B36" i="4"/>
  <c r="G35" i="4"/>
  <c r="D35" i="4"/>
  <c r="F35" i="4"/>
  <c r="C35" i="4"/>
  <c r="E34" i="4"/>
  <c r="L38" i="2" l="1"/>
  <c r="E35" i="4"/>
  <c r="J38" i="2"/>
  <c r="K38" i="2" s="1"/>
  <c r="H39" i="2"/>
  <c r="F40" i="2"/>
  <c r="D40" i="2"/>
  <c r="B41" i="2"/>
  <c r="G40" i="2"/>
  <c r="C40" i="2"/>
  <c r="E39" i="2"/>
  <c r="B37" i="3"/>
  <c r="D36" i="3"/>
  <c r="C36" i="3"/>
  <c r="E35" i="3"/>
  <c r="J34" i="4"/>
  <c r="H35" i="4"/>
  <c r="B37" i="4"/>
  <c r="L36" i="4"/>
  <c r="D36" i="4"/>
  <c r="G36" i="4"/>
  <c r="F36" i="4"/>
  <c r="C36" i="4"/>
  <c r="J35" i="4" l="1"/>
  <c r="L39" i="2"/>
  <c r="J39" i="2"/>
  <c r="K39" i="2" s="1"/>
  <c r="E40" i="2"/>
  <c r="H40" i="2"/>
  <c r="C41" i="2"/>
  <c r="F41" i="2"/>
  <c r="D41" i="2"/>
  <c r="B42" i="2"/>
  <c r="G41" i="2"/>
  <c r="E36" i="3"/>
  <c r="B38" i="3"/>
  <c r="D37" i="3"/>
  <c r="C37" i="3"/>
  <c r="E36" i="4"/>
  <c r="H36" i="4"/>
  <c r="B38" i="4"/>
  <c r="G37" i="4"/>
  <c r="D37" i="4"/>
  <c r="C37" i="4"/>
  <c r="F37" i="4"/>
  <c r="L40" i="2" l="1"/>
  <c r="J40" i="2"/>
  <c r="K40" i="2" s="1"/>
  <c r="B43" i="2"/>
  <c r="D42" i="2"/>
  <c r="F42" i="2"/>
  <c r="G42" i="2"/>
  <c r="C42" i="2"/>
  <c r="E41" i="2"/>
  <c r="H41" i="2"/>
  <c r="E37" i="3"/>
  <c r="J36" i="4"/>
  <c r="K36" i="4" s="1"/>
  <c r="B39" i="3"/>
  <c r="D38" i="3"/>
  <c r="C38" i="3"/>
  <c r="H37" i="4"/>
  <c r="E37" i="4"/>
  <c r="B39" i="4"/>
  <c r="D38" i="4"/>
  <c r="G38" i="4"/>
  <c r="F38" i="4"/>
  <c r="C38" i="4"/>
  <c r="L37" i="4" l="1"/>
  <c r="L41" i="2"/>
  <c r="E42" i="2"/>
  <c r="J41" i="2"/>
  <c r="K41" i="2" s="1"/>
  <c r="C43" i="2"/>
  <c r="D43" i="2"/>
  <c r="B44" i="2"/>
  <c r="F43" i="2"/>
  <c r="G43" i="2"/>
  <c r="H42" i="2"/>
  <c r="E38" i="3"/>
  <c r="J37" i="4"/>
  <c r="L38" i="4" s="1"/>
  <c r="B40" i="3"/>
  <c r="C39" i="3"/>
  <c r="D39" i="3"/>
  <c r="H38" i="4"/>
  <c r="E38" i="4"/>
  <c r="B40" i="4"/>
  <c r="G39" i="4"/>
  <c r="F39" i="4"/>
  <c r="D39" i="4"/>
  <c r="C39" i="4"/>
  <c r="K37" i="4" l="1"/>
  <c r="L42" i="2"/>
  <c r="J42" i="2"/>
  <c r="K42" i="2" s="1"/>
  <c r="E43" i="2"/>
  <c r="H43" i="2"/>
  <c r="D44" i="2"/>
  <c r="F44" i="2"/>
  <c r="B45" i="2"/>
  <c r="G44" i="2"/>
  <c r="C44" i="2"/>
  <c r="J38" i="4"/>
  <c r="K38" i="4" s="1"/>
  <c r="E39" i="3"/>
  <c r="B41" i="3"/>
  <c r="C40" i="3"/>
  <c r="D40" i="3"/>
  <c r="E39" i="4"/>
  <c r="B41" i="4"/>
  <c r="G40" i="4"/>
  <c r="F40" i="4"/>
  <c r="D40" i="4"/>
  <c r="C40" i="4"/>
  <c r="H39" i="4"/>
  <c r="L39" i="4" l="1"/>
  <c r="L43" i="2"/>
  <c r="E44" i="2"/>
  <c r="J43" i="2"/>
  <c r="K43" i="2" s="1"/>
  <c r="H44" i="2"/>
  <c r="B46" i="2"/>
  <c r="D45" i="2"/>
  <c r="G45" i="2"/>
  <c r="C45" i="2"/>
  <c r="F45" i="2"/>
  <c r="B42" i="3"/>
  <c r="D41" i="3"/>
  <c r="C41" i="3"/>
  <c r="E40" i="3"/>
  <c r="J39" i="4"/>
  <c r="K39" i="4" s="1"/>
  <c r="E40" i="4"/>
  <c r="H40" i="4"/>
  <c r="B42" i="4"/>
  <c r="D41" i="4"/>
  <c r="F41" i="4"/>
  <c r="G41" i="4"/>
  <c r="C41" i="4"/>
  <c r="J44" i="2" l="1"/>
  <c r="L40" i="4"/>
  <c r="L44" i="2"/>
  <c r="K44" i="2"/>
  <c r="L45" i="2"/>
  <c r="E41" i="3"/>
  <c r="E45" i="2"/>
  <c r="H45" i="2"/>
  <c r="D46" i="2"/>
  <c r="B47" i="2"/>
  <c r="G46" i="2"/>
  <c r="C46" i="2"/>
  <c r="F46" i="2"/>
  <c r="J40" i="4"/>
  <c r="L41" i="4" s="1"/>
  <c r="C42" i="3"/>
  <c r="D42" i="3"/>
  <c r="B43" i="3"/>
  <c r="E41" i="4"/>
  <c r="H41" i="4"/>
  <c r="B43" i="4"/>
  <c r="G42" i="4"/>
  <c r="D42" i="4"/>
  <c r="F42" i="4"/>
  <c r="C42" i="4"/>
  <c r="K40" i="4" l="1"/>
  <c r="E42" i="4"/>
  <c r="J45" i="2"/>
  <c r="K45" i="2" s="1"/>
  <c r="E46" i="2"/>
  <c r="F47" i="2"/>
  <c r="G47" i="2"/>
  <c r="B48" i="2"/>
  <c r="C47" i="2"/>
  <c r="D47" i="2"/>
  <c r="H46" i="2"/>
  <c r="E42" i="3"/>
  <c r="B44" i="3"/>
  <c r="C43" i="3"/>
  <c r="D43" i="3"/>
  <c r="J41" i="4"/>
  <c r="K41" i="4" s="1"/>
  <c r="H42" i="4"/>
  <c r="B44" i="4"/>
  <c r="D43" i="4"/>
  <c r="G43" i="4"/>
  <c r="C43" i="4"/>
  <c r="F43" i="4"/>
  <c r="J42" i="4" l="1"/>
  <c r="L42" i="4"/>
  <c r="K42" i="4"/>
  <c r="L43" i="4"/>
  <c r="L46" i="2"/>
  <c r="E43" i="4"/>
  <c r="J46" i="2"/>
  <c r="D48" i="2"/>
  <c r="C48" i="2"/>
  <c r="B49" i="2"/>
  <c r="F48" i="2"/>
  <c r="G48" i="2"/>
  <c r="E47" i="2"/>
  <c r="H47" i="2"/>
  <c r="B45" i="3"/>
  <c r="D44" i="3"/>
  <c r="C44" i="3"/>
  <c r="E43" i="3"/>
  <c r="H43" i="4"/>
  <c r="B45" i="4"/>
  <c r="G44" i="4"/>
  <c r="D44" i="4"/>
  <c r="F44" i="4"/>
  <c r="C44" i="4"/>
  <c r="K46" i="2" l="1"/>
  <c r="L47" i="2"/>
  <c r="J43" i="4"/>
  <c r="K43" i="4" s="1"/>
  <c r="H44" i="4"/>
  <c r="E44" i="3"/>
  <c r="E44" i="4"/>
  <c r="E48" i="2"/>
  <c r="H48" i="2"/>
  <c r="B50" i="2"/>
  <c r="D49" i="2"/>
  <c r="G49" i="2"/>
  <c r="C49" i="2"/>
  <c r="F49" i="2"/>
  <c r="J47" i="2"/>
  <c r="K47" i="2" s="1"/>
  <c r="B46" i="3"/>
  <c r="C45" i="3"/>
  <c r="D45" i="3"/>
  <c r="B46" i="4"/>
  <c r="D45" i="4"/>
  <c r="C45" i="4"/>
  <c r="F45" i="4"/>
  <c r="G45" i="4"/>
  <c r="L44" i="4" l="1"/>
  <c r="L48" i="2"/>
  <c r="J44" i="4"/>
  <c r="K44" i="4" s="1"/>
  <c r="E49" i="2"/>
  <c r="J48" i="2"/>
  <c r="F50" i="2"/>
  <c r="C50" i="2"/>
  <c r="G50" i="2"/>
  <c r="B51" i="2"/>
  <c r="D50" i="2"/>
  <c r="H49" i="2"/>
  <c r="B47" i="3"/>
  <c r="C46" i="3"/>
  <c r="D46" i="3"/>
  <c r="E45" i="3"/>
  <c r="H45" i="4"/>
  <c r="B47" i="4"/>
  <c r="D46" i="4"/>
  <c r="F46" i="4"/>
  <c r="G46" i="4"/>
  <c r="C46" i="4"/>
  <c r="E45" i="4"/>
  <c r="L45" i="4" l="1"/>
  <c r="K48" i="2"/>
  <c r="L49" i="2"/>
  <c r="J49" i="2"/>
  <c r="E50" i="2"/>
  <c r="H50" i="2"/>
  <c r="B52" i="2"/>
  <c r="F51" i="2"/>
  <c r="D51" i="2"/>
  <c r="C51" i="2"/>
  <c r="G51" i="2"/>
  <c r="D47" i="3"/>
  <c r="B48" i="3"/>
  <c r="C47" i="3"/>
  <c r="J45" i="4"/>
  <c r="L46" i="4" s="1"/>
  <c r="E46" i="3"/>
  <c r="E46" i="4"/>
  <c r="B48" i="4"/>
  <c r="D47" i="4"/>
  <c r="G47" i="4"/>
  <c r="C47" i="4"/>
  <c r="F47" i="4"/>
  <c r="H46" i="4"/>
  <c r="E47" i="4" l="1"/>
  <c r="K45" i="4"/>
  <c r="K49" i="2"/>
  <c r="L50" i="2"/>
  <c r="E47" i="3"/>
  <c r="J50" i="2"/>
  <c r="E51" i="2"/>
  <c r="B53" i="2"/>
  <c r="D52" i="2"/>
  <c r="G52" i="2"/>
  <c r="C52" i="2"/>
  <c r="F52" i="2"/>
  <c r="H51" i="2"/>
  <c r="J46" i="4"/>
  <c r="K46" i="4" s="1"/>
  <c r="B49" i="3"/>
  <c r="D48" i="3"/>
  <c r="C48" i="3"/>
  <c r="H47" i="4"/>
  <c r="B49" i="4"/>
  <c r="G48" i="4"/>
  <c r="C48" i="4"/>
  <c r="D48" i="4"/>
  <c r="F48" i="4"/>
  <c r="J47" i="4" l="1"/>
  <c r="J51" i="2"/>
  <c r="L47" i="4"/>
  <c r="K47" i="4"/>
  <c r="L48" i="4"/>
  <c r="K51" i="2"/>
  <c r="L51" i="2"/>
  <c r="E48" i="3"/>
  <c r="E52" i="2"/>
  <c r="K50" i="2"/>
  <c r="L52" i="2"/>
  <c r="D53" i="2"/>
  <c r="G53" i="2"/>
  <c r="B54" i="2"/>
  <c r="F53" i="2"/>
  <c r="C53" i="2"/>
  <c r="H52" i="2"/>
  <c r="C49" i="3"/>
  <c r="B50" i="3"/>
  <c r="D49" i="3"/>
  <c r="H48" i="4"/>
  <c r="B50" i="4"/>
  <c r="D49" i="4"/>
  <c r="G49" i="4"/>
  <c r="C49" i="4"/>
  <c r="F49" i="4"/>
  <c r="E48" i="4"/>
  <c r="J48" i="4" l="1"/>
  <c r="L49" i="4"/>
  <c r="K48" i="4"/>
  <c r="J52" i="2"/>
  <c r="K52" i="2" s="1"/>
  <c r="E53" i="2"/>
  <c r="E49" i="4"/>
  <c r="H53" i="2"/>
  <c r="L53" i="2"/>
  <c r="C54" i="2"/>
  <c r="B55" i="2"/>
  <c r="G54" i="2"/>
  <c r="D54" i="2"/>
  <c r="F54" i="2"/>
  <c r="E49" i="3"/>
  <c r="C50" i="3"/>
  <c r="B51" i="3"/>
  <c r="D50" i="3"/>
  <c r="H49" i="4"/>
  <c r="B51" i="4"/>
  <c r="D50" i="4"/>
  <c r="C50" i="4"/>
  <c r="G50" i="4"/>
  <c r="F50" i="4"/>
  <c r="J53" i="2" l="1"/>
  <c r="J49" i="4"/>
  <c r="K53" i="2"/>
  <c r="H54" i="2"/>
  <c r="F55" i="2"/>
  <c r="C55" i="2"/>
  <c r="G55" i="2"/>
  <c r="D55" i="2"/>
  <c r="B56" i="2"/>
  <c r="E54" i="2"/>
  <c r="B52" i="3"/>
  <c r="C51" i="3"/>
  <c r="D51" i="3"/>
  <c r="E50" i="3"/>
  <c r="H50" i="4"/>
  <c r="E50" i="4"/>
  <c r="B52" i="4"/>
  <c r="D51" i="4"/>
  <c r="G51" i="4"/>
  <c r="C51" i="4"/>
  <c r="F51" i="4"/>
  <c r="L50" i="4" l="1"/>
  <c r="K49" i="4"/>
  <c r="L54" i="2"/>
  <c r="E51" i="4"/>
  <c r="J54" i="2"/>
  <c r="C56" i="2"/>
  <c r="F56" i="2"/>
  <c r="B57" i="2"/>
  <c r="D56" i="2"/>
  <c r="G56" i="2"/>
  <c r="H55" i="2"/>
  <c r="E55" i="2"/>
  <c r="E51" i="3"/>
  <c r="B53" i="3"/>
  <c r="C52" i="3"/>
  <c r="D52" i="3"/>
  <c r="H51" i="4"/>
  <c r="J50" i="4"/>
  <c r="B53" i="4"/>
  <c r="G52" i="4"/>
  <c r="C52" i="4"/>
  <c r="D52" i="4"/>
  <c r="F52" i="4"/>
  <c r="K50" i="4" l="1"/>
  <c r="L51" i="4"/>
  <c r="J51" i="4"/>
  <c r="L52" i="4" s="1"/>
  <c r="K54" i="2"/>
  <c r="L55" i="2"/>
  <c r="J55" i="2"/>
  <c r="H56" i="2"/>
  <c r="F57" i="2"/>
  <c r="B58" i="2"/>
  <c r="C57" i="2"/>
  <c r="D57" i="2"/>
  <c r="G57" i="2"/>
  <c r="E56" i="2"/>
  <c r="E52" i="3"/>
  <c r="B54" i="3"/>
  <c r="D53" i="3"/>
  <c r="C53" i="3"/>
  <c r="H52" i="4"/>
  <c r="B54" i="4"/>
  <c r="G53" i="4"/>
  <c r="D53" i="4"/>
  <c r="C53" i="4"/>
  <c r="F53" i="4"/>
  <c r="E52" i="4"/>
  <c r="K51" i="4" l="1"/>
  <c r="L56" i="2"/>
  <c r="K55" i="2"/>
  <c r="E57" i="2"/>
  <c r="B59" i="2"/>
  <c r="G58" i="2"/>
  <c r="F58" i="2"/>
  <c r="C58" i="2"/>
  <c r="D58" i="2"/>
  <c r="J56" i="2"/>
  <c r="K56" i="2" s="1"/>
  <c r="H57" i="2"/>
  <c r="D54" i="3"/>
  <c r="B55" i="3"/>
  <c r="C54" i="3"/>
  <c r="E53" i="3"/>
  <c r="J52" i="4"/>
  <c r="K52" i="4" s="1"/>
  <c r="E53" i="4"/>
  <c r="H53" i="4"/>
  <c r="B55" i="4"/>
  <c r="G54" i="4"/>
  <c r="D54" i="4"/>
  <c r="C54" i="4"/>
  <c r="F54" i="4"/>
  <c r="J57" i="2" l="1"/>
  <c r="K57" i="2"/>
  <c r="L57" i="2"/>
  <c r="H58" i="2"/>
  <c r="F59" i="2"/>
  <c r="D59" i="2"/>
  <c r="B60" i="2"/>
  <c r="G59" i="2"/>
  <c r="C59" i="2"/>
  <c r="E58" i="2"/>
  <c r="L53" i="4"/>
  <c r="E54" i="3"/>
  <c r="B56" i="3"/>
  <c r="C55" i="3"/>
  <c r="E54" i="4"/>
  <c r="H54" i="4"/>
  <c r="J53" i="4"/>
  <c r="K53" i="4" s="1"/>
  <c r="B56" i="4"/>
  <c r="D55" i="4"/>
  <c r="C55" i="4"/>
  <c r="G55" i="4"/>
  <c r="F55" i="4"/>
  <c r="J58" i="2" l="1"/>
  <c r="L58" i="2"/>
  <c r="L59" i="2"/>
  <c r="K58" i="2"/>
  <c r="E59" i="2"/>
  <c r="H59" i="2"/>
  <c r="K60" i="2"/>
  <c r="L60" i="2"/>
  <c r="C60" i="2"/>
  <c r="B61" i="2"/>
  <c r="G60" i="2"/>
  <c r="F60" i="2"/>
  <c r="D60" i="2"/>
  <c r="L54" i="4"/>
  <c r="J54" i="4"/>
  <c r="C56" i="3"/>
  <c r="B57" i="3"/>
  <c r="E55" i="4"/>
  <c r="B57" i="4"/>
  <c r="G56" i="4"/>
  <c r="C56" i="4"/>
  <c r="D56" i="4"/>
  <c r="F56" i="4"/>
  <c r="H55" i="4"/>
  <c r="J59" i="2" l="1"/>
  <c r="H60" i="2"/>
  <c r="G61" i="2"/>
  <c r="D61" i="2"/>
  <c r="B62" i="2"/>
  <c r="K61" i="2"/>
  <c r="L61" i="2"/>
  <c r="C61" i="2"/>
  <c r="F61" i="2"/>
  <c r="E60" i="2"/>
  <c r="K54" i="4"/>
  <c r="L55" i="4"/>
  <c r="J55" i="4"/>
  <c r="B58" i="3"/>
  <c r="C57" i="3"/>
  <c r="H56" i="4"/>
  <c r="B58" i="4"/>
  <c r="D57" i="4"/>
  <c r="G57" i="4"/>
  <c r="C57" i="4"/>
  <c r="F57" i="4"/>
  <c r="E56" i="4"/>
  <c r="K59" i="2" l="1"/>
  <c r="H61" i="2"/>
  <c r="L56" i="4"/>
  <c r="J60" i="2"/>
  <c r="E61" i="2"/>
  <c r="L62" i="2"/>
  <c r="B63" i="2"/>
  <c r="D62" i="2"/>
  <c r="F62" i="2"/>
  <c r="K62" i="2"/>
  <c r="G62" i="2"/>
  <c r="C62" i="2"/>
  <c r="K55" i="4"/>
  <c r="E57" i="4"/>
  <c r="B59" i="3"/>
  <c r="C58" i="3"/>
  <c r="J56" i="4"/>
  <c r="K56" i="4" s="1"/>
  <c r="H57" i="4"/>
  <c r="B59" i="4"/>
  <c r="G58" i="4"/>
  <c r="C58" i="4"/>
  <c r="D58" i="4"/>
  <c r="F58" i="4"/>
  <c r="J61" i="2" l="1"/>
  <c r="L57" i="4"/>
  <c r="E62" i="2"/>
  <c r="G63" i="2"/>
  <c r="K63" i="2"/>
  <c r="C63" i="2"/>
  <c r="B64" i="2"/>
  <c r="L63" i="2"/>
  <c r="D63" i="2"/>
  <c r="F63" i="2"/>
  <c r="H62" i="2"/>
  <c r="J57" i="4"/>
  <c r="C59" i="3"/>
  <c r="B60" i="3"/>
  <c r="H58" i="4"/>
  <c r="E58" i="4"/>
  <c r="B60" i="4"/>
  <c r="G59" i="4"/>
  <c r="D59" i="4"/>
  <c r="C59" i="4"/>
  <c r="F59" i="4"/>
  <c r="J62" i="2" l="1"/>
  <c r="K57" i="4"/>
  <c r="L58" i="4"/>
  <c r="H63" i="2"/>
  <c r="E63" i="2"/>
  <c r="B65" i="2"/>
  <c r="C64" i="2"/>
  <c r="F64" i="2"/>
  <c r="L64" i="2"/>
  <c r="D64" i="2"/>
  <c r="K64" i="2"/>
  <c r="G64" i="2"/>
  <c r="C60" i="3"/>
  <c r="B61" i="3"/>
  <c r="L60" i="3"/>
  <c r="K60" i="3"/>
  <c r="E59" i="4"/>
  <c r="J58" i="4"/>
  <c r="L59" i="4" s="1"/>
  <c r="H59" i="4"/>
  <c r="L60" i="4"/>
  <c r="K60" i="4"/>
  <c r="B61" i="4"/>
  <c r="D60" i="4"/>
  <c r="G60" i="4"/>
  <c r="C60" i="4"/>
  <c r="F60" i="4"/>
  <c r="K58" i="4" l="1"/>
  <c r="J63" i="2"/>
  <c r="E64" i="2"/>
  <c r="F65" i="2"/>
  <c r="C65" i="2"/>
  <c r="K65" i="2"/>
  <c r="L65" i="2"/>
  <c r="D65" i="2"/>
  <c r="G65" i="2"/>
  <c r="B66" i="2"/>
  <c r="H64" i="2"/>
  <c r="H60" i="4"/>
  <c r="J59" i="4"/>
  <c r="K59" i="4" s="1"/>
  <c r="L61" i="3"/>
  <c r="B62" i="3"/>
  <c r="C61" i="3"/>
  <c r="K61" i="3"/>
  <c r="E60" i="4"/>
  <c r="B62" i="4"/>
  <c r="L61" i="4"/>
  <c r="K61" i="4"/>
  <c r="G61" i="4"/>
  <c r="C61" i="4"/>
  <c r="D61" i="4"/>
  <c r="F61" i="4"/>
  <c r="J64" i="2" l="1"/>
  <c r="H65" i="2"/>
  <c r="E65" i="2"/>
  <c r="C66" i="2"/>
  <c r="K66" i="2"/>
  <c r="L66" i="2"/>
  <c r="F66" i="2"/>
  <c r="D66" i="2"/>
  <c r="G66" i="2"/>
  <c r="B67" i="2"/>
  <c r="J60" i="4"/>
  <c r="L62" i="3"/>
  <c r="B63" i="3"/>
  <c r="C62" i="3"/>
  <c r="K62" i="3"/>
  <c r="H61" i="4"/>
  <c r="L62" i="4"/>
  <c r="B63" i="4"/>
  <c r="K62" i="4"/>
  <c r="G62" i="4"/>
  <c r="C62" i="4"/>
  <c r="D62" i="4"/>
  <c r="F62" i="4"/>
  <c r="E61" i="4"/>
  <c r="J65" i="2" l="1"/>
  <c r="G67" i="2"/>
  <c r="L67" i="2"/>
  <c r="K67" i="2"/>
  <c r="D67" i="2"/>
  <c r="F67" i="2"/>
  <c r="B68" i="2"/>
  <c r="C67" i="2"/>
  <c r="E66" i="2"/>
  <c r="H66" i="2"/>
  <c r="J61" i="4"/>
  <c r="L63" i="3"/>
  <c r="B64" i="3"/>
  <c r="C63" i="3"/>
  <c r="K63" i="3"/>
  <c r="H62" i="4"/>
  <c r="E62" i="4"/>
  <c r="B64" i="4"/>
  <c r="L63" i="4"/>
  <c r="K63" i="4"/>
  <c r="G63" i="4"/>
  <c r="D63" i="4"/>
  <c r="C63" i="4"/>
  <c r="F63" i="4"/>
  <c r="H67" i="2" l="1"/>
  <c r="J66" i="2"/>
  <c r="E67" i="2"/>
  <c r="B69" i="2"/>
  <c r="F68" i="2"/>
  <c r="C68" i="2"/>
  <c r="K68" i="2"/>
  <c r="G68" i="2"/>
  <c r="D68" i="2"/>
  <c r="L68" i="2"/>
  <c r="K64" i="3"/>
  <c r="B65" i="3"/>
  <c r="L64" i="3"/>
  <c r="C64" i="3"/>
  <c r="J62" i="4"/>
  <c r="E63" i="4"/>
  <c r="L64" i="4"/>
  <c r="K64" i="4"/>
  <c r="B65" i="4"/>
  <c r="G64" i="4"/>
  <c r="C64" i="4"/>
  <c r="D64" i="4"/>
  <c r="F64" i="4"/>
  <c r="H63" i="4"/>
  <c r="J67" i="2" l="1"/>
  <c r="H68" i="2"/>
  <c r="L69" i="2"/>
  <c r="B70" i="2"/>
  <c r="D69" i="2"/>
  <c r="F69" i="2"/>
  <c r="G69" i="2"/>
  <c r="K69" i="2"/>
  <c r="C69" i="2"/>
  <c r="E68" i="2"/>
  <c r="L65" i="3"/>
  <c r="B66" i="3"/>
  <c r="K65" i="3"/>
  <c r="C65" i="3"/>
  <c r="J63" i="4"/>
  <c r="H64" i="4"/>
  <c r="B66" i="4"/>
  <c r="L65" i="4"/>
  <c r="K65" i="4"/>
  <c r="G65" i="4"/>
  <c r="C65" i="4"/>
  <c r="D65" i="4"/>
  <c r="F65" i="4"/>
  <c r="E64" i="4"/>
  <c r="J68" i="2" l="1"/>
  <c r="E69" i="2"/>
  <c r="H69" i="2"/>
  <c r="G70" i="2"/>
  <c r="F70" i="2"/>
  <c r="L70" i="2"/>
  <c r="D70" i="2"/>
  <c r="K70" i="2"/>
  <c r="B71" i="2"/>
  <c r="C70" i="2"/>
  <c r="J64" i="4"/>
  <c r="L66" i="3"/>
  <c r="B67" i="3"/>
  <c r="C66" i="3"/>
  <c r="K66" i="3"/>
  <c r="H65" i="4"/>
  <c r="L66" i="4"/>
  <c r="B67" i="4"/>
  <c r="K66" i="4"/>
  <c r="G66" i="4"/>
  <c r="D66" i="4"/>
  <c r="C66" i="4"/>
  <c r="F66" i="4"/>
  <c r="E65" i="4"/>
  <c r="J65" i="4" l="1"/>
  <c r="J69" i="2"/>
  <c r="H70" i="2"/>
  <c r="E70" i="2"/>
  <c r="B72" i="2"/>
  <c r="L71" i="2"/>
  <c r="G71" i="2"/>
  <c r="D71" i="2"/>
  <c r="F71" i="2"/>
  <c r="C71" i="2"/>
  <c r="K71" i="2"/>
  <c r="L67" i="3"/>
  <c r="B68" i="3"/>
  <c r="C67" i="3"/>
  <c r="K67" i="3"/>
  <c r="H66" i="4"/>
  <c r="E66" i="4"/>
  <c r="L67" i="4"/>
  <c r="K67" i="4"/>
  <c r="B68" i="4"/>
  <c r="D67" i="4"/>
  <c r="G67" i="4"/>
  <c r="C67" i="4"/>
  <c r="F67" i="4"/>
  <c r="H71" i="2" l="1"/>
  <c r="J70" i="2"/>
  <c r="E71" i="2"/>
  <c r="G72" i="2"/>
  <c r="D72" i="2"/>
  <c r="B73" i="2"/>
  <c r="F72" i="2"/>
  <c r="L72" i="2"/>
  <c r="K72" i="2"/>
  <c r="C72" i="2"/>
  <c r="J66" i="4"/>
  <c r="E67" i="4"/>
  <c r="B69" i="3"/>
  <c r="L68" i="3"/>
  <c r="C68" i="3"/>
  <c r="K68" i="3"/>
  <c r="H67" i="4"/>
  <c r="L68" i="4"/>
  <c r="K68" i="4"/>
  <c r="B69" i="4"/>
  <c r="D68" i="4"/>
  <c r="C68" i="4"/>
  <c r="G68" i="4"/>
  <c r="F68" i="4"/>
  <c r="J71" i="2" l="1"/>
  <c r="H72" i="2"/>
  <c r="L73" i="2"/>
  <c r="D73" i="2"/>
  <c r="F73" i="2"/>
  <c r="C73" i="2"/>
  <c r="B74" i="2"/>
  <c r="K73" i="2"/>
  <c r="G73" i="2"/>
  <c r="E72" i="2"/>
  <c r="J67" i="4"/>
  <c r="K69" i="3"/>
  <c r="C69" i="3"/>
  <c r="L69" i="3"/>
  <c r="B70" i="3"/>
  <c r="E68" i="4"/>
  <c r="H68" i="4"/>
  <c r="L69" i="4"/>
  <c r="K69" i="4"/>
  <c r="B70" i="4"/>
  <c r="G69" i="4"/>
  <c r="D69" i="4"/>
  <c r="C69" i="4"/>
  <c r="F69" i="4"/>
  <c r="J72" i="2" l="1"/>
  <c r="E73" i="2"/>
  <c r="G74" i="2"/>
  <c r="F74" i="2"/>
  <c r="K74" i="2"/>
  <c r="B75" i="2"/>
  <c r="L74" i="2"/>
  <c r="C74" i="2"/>
  <c r="D74" i="2"/>
  <c r="H73" i="2"/>
  <c r="L70" i="3"/>
  <c r="B71" i="3"/>
  <c r="K70" i="3"/>
  <c r="C70" i="3"/>
  <c r="E69" i="4"/>
  <c r="J68" i="4"/>
  <c r="H69" i="4"/>
  <c r="K70" i="4"/>
  <c r="L70" i="4"/>
  <c r="B71" i="4"/>
  <c r="G70" i="4"/>
  <c r="C70" i="4"/>
  <c r="D70" i="4"/>
  <c r="F70" i="4"/>
  <c r="J73" i="2" l="1"/>
  <c r="E74" i="2"/>
  <c r="H74" i="2"/>
  <c r="L75" i="2"/>
  <c r="D75" i="2"/>
  <c r="F75" i="2"/>
  <c r="K75" i="2"/>
  <c r="C75" i="2"/>
  <c r="G75" i="2"/>
  <c r="B76" i="2"/>
  <c r="K71" i="3"/>
  <c r="L71" i="3"/>
  <c r="B72" i="3"/>
  <c r="C71" i="3"/>
  <c r="J69" i="4"/>
  <c r="H70" i="4"/>
  <c r="B72" i="4"/>
  <c r="L71" i="4"/>
  <c r="K71" i="4"/>
  <c r="G71" i="4"/>
  <c r="C71" i="4"/>
  <c r="D71" i="4"/>
  <c r="F71" i="4"/>
  <c r="E70" i="4"/>
  <c r="J74" i="2" l="1"/>
  <c r="C76" i="2"/>
  <c r="B77" i="2"/>
  <c r="G76" i="2"/>
  <c r="D76" i="2"/>
  <c r="L76" i="2"/>
  <c r="F76" i="2"/>
  <c r="K76" i="2"/>
  <c r="E75" i="2"/>
  <c r="H75" i="2"/>
  <c r="C72" i="3"/>
  <c r="B73" i="3"/>
  <c r="L72" i="3"/>
  <c r="K72" i="3"/>
  <c r="J70" i="4"/>
  <c r="H71" i="4"/>
  <c r="B73" i="4"/>
  <c r="L72" i="4"/>
  <c r="K72" i="4"/>
  <c r="G72" i="4"/>
  <c r="D72" i="4"/>
  <c r="C72" i="4"/>
  <c r="F72" i="4"/>
  <c r="E71" i="4"/>
  <c r="J71" i="4" l="1"/>
  <c r="H76" i="2"/>
  <c r="J75" i="2"/>
  <c r="E76" i="2"/>
  <c r="D77" i="2"/>
  <c r="F77" i="2"/>
  <c r="K77" i="2"/>
  <c r="B78" i="2"/>
  <c r="L77" i="2"/>
  <c r="C77" i="2"/>
  <c r="G77" i="2"/>
  <c r="E72" i="4"/>
  <c r="B74" i="3"/>
  <c r="K73" i="3"/>
  <c r="C73" i="3"/>
  <c r="L73" i="3"/>
  <c r="H72" i="4"/>
  <c r="B74" i="4"/>
  <c r="L73" i="4"/>
  <c r="K73" i="4"/>
  <c r="G73" i="4"/>
  <c r="D73" i="4"/>
  <c r="C73" i="4"/>
  <c r="F73" i="4"/>
  <c r="J76" i="2" l="1"/>
  <c r="E77" i="2"/>
  <c r="J72" i="4"/>
  <c r="H77" i="2"/>
  <c r="C78" i="2"/>
  <c r="F78" i="2"/>
  <c r="B79" i="2"/>
  <c r="D78" i="2"/>
  <c r="L78" i="2"/>
  <c r="G78" i="2"/>
  <c r="K78" i="2"/>
  <c r="K74" i="3"/>
  <c r="C74" i="3"/>
  <c r="L74" i="3"/>
  <c r="B75" i="3"/>
  <c r="H73" i="4"/>
  <c r="E73" i="4"/>
  <c r="L74" i="4"/>
  <c r="B75" i="4"/>
  <c r="K74" i="4"/>
  <c r="G74" i="4"/>
  <c r="C74" i="4"/>
  <c r="D74" i="4"/>
  <c r="F74" i="4"/>
  <c r="J77" i="2" l="1"/>
  <c r="E78" i="2"/>
  <c r="C79" i="2"/>
  <c r="D79" i="2"/>
  <c r="K79" i="2"/>
  <c r="F79" i="2"/>
  <c r="L79" i="2"/>
  <c r="B80" i="2"/>
  <c r="G79" i="2"/>
  <c r="H78" i="2"/>
  <c r="J73" i="4"/>
  <c r="L75" i="3"/>
  <c r="B76" i="3"/>
  <c r="K75" i="3"/>
  <c r="C75" i="3"/>
  <c r="H74" i="4"/>
  <c r="E74" i="4"/>
  <c r="L75" i="4"/>
  <c r="K75" i="4"/>
  <c r="B76" i="4"/>
  <c r="D75" i="4"/>
  <c r="G75" i="4"/>
  <c r="C75" i="4"/>
  <c r="F75" i="4"/>
  <c r="J78" i="2" l="1"/>
  <c r="H75" i="4"/>
  <c r="H79" i="2"/>
  <c r="L80" i="2"/>
  <c r="C80" i="2"/>
  <c r="F80" i="2"/>
  <c r="D80" i="2"/>
  <c r="B81" i="2"/>
  <c r="K80" i="2"/>
  <c r="G80" i="2"/>
  <c r="E79" i="2"/>
  <c r="J74" i="4"/>
  <c r="K76" i="3"/>
  <c r="B77" i="3"/>
  <c r="C76" i="3"/>
  <c r="L76" i="3"/>
  <c r="E75" i="4"/>
  <c r="L76" i="4"/>
  <c r="K76" i="4"/>
  <c r="B77" i="4"/>
  <c r="D76" i="4"/>
  <c r="C76" i="4"/>
  <c r="G76" i="4"/>
  <c r="F76" i="4"/>
  <c r="J79" i="2" l="1"/>
  <c r="J75" i="4"/>
  <c r="B82" i="2"/>
  <c r="G81" i="2"/>
  <c r="C81" i="2"/>
  <c r="F81" i="2"/>
  <c r="K81" i="2"/>
  <c r="L81" i="2"/>
  <c r="D81" i="2"/>
  <c r="H80" i="2"/>
  <c r="E80" i="2"/>
  <c r="B78" i="3"/>
  <c r="K77" i="3"/>
  <c r="L77" i="3"/>
  <c r="C77" i="3"/>
  <c r="H76" i="4"/>
  <c r="E76" i="4"/>
  <c r="B78" i="4"/>
  <c r="L77" i="4"/>
  <c r="K77" i="4"/>
  <c r="G77" i="4"/>
  <c r="D77" i="4"/>
  <c r="C77" i="4"/>
  <c r="F77" i="4"/>
  <c r="J80" i="2" l="1"/>
  <c r="H81" i="2"/>
  <c r="D82" i="2"/>
  <c r="K82" i="2"/>
  <c r="G82" i="2"/>
  <c r="B83" i="2"/>
  <c r="F82" i="2"/>
  <c r="L82" i="2"/>
  <c r="C82" i="2"/>
  <c r="E81" i="2"/>
  <c r="K78" i="3"/>
  <c r="C78" i="3"/>
  <c r="L78" i="3"/>
  <c r="B79" i="3"/>
  <c r="E77" i="4"/>
  <c r="H77" i="4"/>
  <c r="J76" i="4"/>
  <c r="L78" i="4"/>
  <c r="B79" i="4"/>
  <c r="K78" i="4"/>
  <c r="G78" i="4"/>
  <c r="C78" i="4"/>
  <c r="D78" i="4"/>
  <c r="F78" i="4"/>
  <c r="J81" i="2" l="1"/>
  <c r="E82" i="2"/>
  <c r="H82" i="2"/>
  <c r="B84" i="2"/>
  <c r="G83" i="2"/>
  <c r="C83" i="2"/>
  <c r="F83" i="2"/>
  <c r="L83" i="2"/>
  <c r="D83" i="2"/>
  <c r="K83" i="2"/>
  <c r="J77" i="4"/>
  <c r="L79" i="3"/>
  <c r="B80" i="3"/>
  <c r="C79" i="3"/>
  <c r="K79" i="3"/>
  <c r="H78" i="4"/>
  <c r="E78" i="4"/>
  <c r="L79" i="4"/>
  <c r="K79" i="4"/>
  <c r="B80" i="4"/>
  <c r="D79" i="4"/>
  <c r="G79" i="4"/>
  <c r="C79" i="4"/>
  <c r="F79" i="4"/>
  <c r="J82" i="2" l="1"/>
  <c r="H83" i="2"/>
  <c r="B85" i="2"/>
  <c r="K84" i="2"/>
  <c r="C84" i="2"/>
  <c r="L84" i="2"/>
  <c r="D84" i="2"/>
  <c r="F84" i="2"/>
  <c r="G84" i="2"/>
  <c r="E83" i="2"/>
  <c r="E79" i="4"/>
  <c r="J78" i="4"/>
  <c r="B81" i="3"/>
  <c r="L80" i="3"/>
  <c r="C80" i="3"/>
  <c r="K80" i="3"/>
  <c r="H79" i="4"/>
  <c r="B81" i="4"/>
  <c r="L80" i="4"/>
  <c r="K80" i="4"/>
  <c r="G80" i="4"/>
  <c r="C80" i="4"/>
  <c r="D80" i="4"/>
  <c r="F80" i="4"/>
  <c r="J83" i="2" l="1"/>
  <c r="H84" i="2"/>
  <c r="L85" i="2"/>
  <c r="G85" i="2"/>
  <c r="F85" i="2"/>
  <c r="B86" i="2"/>
  <c r="D85" i="2"/>
  <c r="K85" i="2"/>
  <c r="C85" i="2"/>
  <c r="E84" i="2"/>
  <c r="J79" i="4"/>
  <c r="L81" i="3"/>
  <c r="B82" i="3"/>
  <c r="K81" i="3"/>
  <c r="C81" i="3"/>
  <c r="H80" i="4"/>
  <c r="L81" i="4"/>
  <c r="K81" i="4"/>
  <c r="B82" i="4"/>
  <c r="G81" i="4"/>
  <c r="C81" i="4"/>
  <c r="D81" i="4"/>
  <c r="F81" i="4"/>
  <c r="E80" i="4"/>
  <c r="H85" i="2" l="1"/>
  <c r="E85" i="2"/>
  <c r="L86" i="2"/>
  <c r="F86" i="2"/>
  <c r="D86" i="2"/>
  <c r="B87" i="2"/>
  <c r="C86" i="2"/>
  <c r="G86" i="2"/>
  <c r="K86" i="2"/>
  <c r="J84" i="2"/>
  <c r="J80" i="4"/>
  <c r="K82" i="3"/>
  <c r="L82" i="3"/>
  <c r="B83" i="3"/>
  <c r="C82" i="3"/>
  <c r="H81" i="4"/>
  <c r="K82" i="4"/>
  <c r="L82" i="4"/>
  <c r="B83" i="4"/>
  <c r="D82" i="4"/>
  <c r="G82" i="4"/>
  <c r="C82" i="4"/>
  <c r="F82" i="4"/>
  <c r="E81" i="4"/>
  <c r="J85" i="2" l="1"/>
  <c r="E86" i="2"/>
  <c r="K87" i="2"/>
  <c r="D87" i="2"/>
  <c r="F87" i="2"/>
  <c r="C87" i="2"/>
  <c r="B88" i="2"/>
  <c r="L87" i="2"/>
  <c r="G87" i="2"/>
  <c r="H86" i="2"/>
  <c r="H82" i="4"/>
  <c r="E82" i="4"/>
  <c r="L83" i="3"/>
  <c r="B84" i="3"/>
  <c r="C83" i="3"/>
  <c r="K83" i="3"/>
  <c r="J81" i="4"/>
  <c r="B84" i="4"/>
  <c r="L83" i="4"/>
  <c r="K83" i="4"/>
  <c r="G83" i="4"/>
  <c r="C83" i="4"/>
  <c r="D83" i="4"/>
  <c r="F83" i="4"/>
  <c r="J86" i="2" l="1"/>
  <c r="E87" i="2"/>
  <c r="J82" i="4"/>
  <c r="B89" i="2"/>
  <c r="F88" i="2"/>
  <c r="G88" i="2"/>
  <c r="K88" i="2"/>
  <c r="C88" i="2"/>
  <c r="D88" i="2"/>
  <c r="L88" i="2"/>
  <c r="H87" i="2"/>
  <c r="K84" i="3"/>
  <c r="B85" i="3"/>
  <c r="L84" i="3"/>
  <c r="C84" i="3"/>
  <c r="H83" i="4"/>
  <c r="L84" i="4"/>
  <c r="K84" i="4"/>
  <c r="B85" i="4"/>
  <c r="G84" i="4"/>
  <c r="D84" i="4"/>
  <c r="C84" i="4"/>
  <c r="F84" i="4"/>
  <c r="E83" i="4"/>
  <c r="J83" i="4" l="1"/>
  <c r="J87" i="2"/>
  <c r="H88" i="2"/>
  <c r="G89" i="2"/>
  <c r="F89" i="2"/>
  <c r="L89" i="2"/>
  <c r="D89" i="2"/>
  <c r="B90" i="2"/>
  <c r="K89" i="2"/>
  <c r="C89" i="2"/>
  <c r="E88" i="2"/>
  <c r="L85" i="3"/>
  <c r="B86" i="3"/>
  <c r="C85" i="3"/>
  <c r="K85" i="3"/>
  <c r="E84" i="4"/>
  <c r="H84" i="4"/>
  <c r="B86" i="4"/>
  <c r="L85" i="4"/>
  <c r="K85" i="4"/>
  <c r="D85" i="4"/>
  <c r="C85" i="4"/>
  <c r="G85" i="4"/>
  <c r="F85" i="4"/>
  <c r="J88" i="2" l="1"/>
  <c r="E89" i="2"/>
  <c r="H89" i="2"/>
  <c r="L90" i="2"/>
  <c r="K90" i="2"/>
  <c r="G90" i="2"/>
  <c r="D90" i="2"/>
  <c r="F90" i="2"/>
  <c r="B91" i="2"/>
  <c r="C90" i="2"/>
  <c r="J84" i="4"/>
  <c r="L86" i="3"/>
  <c r="B87" i="3"/>
  <c r="K86" i="3"/>
  <c r="C86" i="3"/>
  <c r="H85" i="4"/>
  <c r="L86" i="4"/>
  <c r="B87" i="4"/>
  <c r="K86" i="4"/>
  <c r="G86" i="4"/>
  <c r="D86" i="4"/>
  <c r="C86" i="4"/>
  <c r="F86" i="4"/>
  <c r="E85" i="4"/>
  <c r="J85" i="4" s="1"/>
  <c r="H90" i="2" l="1"/>
  <c r="J89" i="2"/>
  <c r="E90" i="2"/>
  <c r="B92" i="2"/>
  <c r="L91" i="2"/>
  <c r="K91" i="2"/>
  <c r="D91" i="2"/>
  <c r="F91" i="2"/>
  <c r="G91" i="2"/>
  <c r="C91" i="2"/>
  <c r="L87" i="3"/>
  <c r="B88" i="3"/>
  <c r="K87" i="3"/>
  <c r="C87" i="3"/>
  <c r="E86" i="4"/>
  <c r="H86" i="4"/>
  <c r="B88" i="4"/>
  <c r="L87" i="4"/>
  <c r="K87" i="4"/>
  <c r="G87" i="4"/>
  <c r="D87" i="4"/>
  <c r="C87" i="4"/>
  <c r="F87" i="4"/>
  <c r="J90" i="2" l="1"/>
  <c r="E91" i="2"/>
  <c r="H91" i="2"/>
  <c r="L92" i="2"/>
  <c r="K92" i="2"/>
  <c r="G92" i="2"/>
  <c r="D92" i="2"/>
  <c r="C92" i="2"/>
  <c r="F92" i="2"/>
  <c r="B93" i="2"/>
  <c r="E87" i="4"/>
  <c r="J86" i="4"/>
  <c r="K88" i="3"/>
  <c r="B89" i="3"/>
  <c r="L88" i="3"/>
  <c r="C88" i="3"/>
  <c r="H87" i="4"/>
  <c r="L88" i="4"/>
  <c r="K88" i="4"/>
  <c r="B89" i="4"/>
  <c r="G88" i="4"/>
  <c r="C88" i="4"/>
  <c r="D88" i="4"/>
  <c r="F88" i="4"/>
  <c r="J91" i="2" l="1"/>
  <c r="H92" i="2"/>
  <c r="E92" i="2"/>
  <c r="L93" i="2"/>
  <c r="G93" i="2"/>
  <c r="K93" i="2"/>
  <c r="D93" i="2"/>
  <c r="B94" i="2"/>
  <c r="C93" i="2"/>
  <c r="F93" i="2"/>
  <c r="J87" i="4"/>
  <c r="L89" i="3"/>
  <c r="B90" i="3"/>
  <c r="C89" i="3"/>
  <c r="K89" i="3"/>
  <c r="H88" i="4"/>
  <c r="B90" i="4"/>
  <c r="L89" i="4"/>
  <c r="K89" i="4"/>
  <c r="G89" i="4"/>
  <c r="C89" i="4"/>
  <c r="D89" i="4"/>
  <c r="F89" i="4"/>
  <c r="E88" i="4"/>
  <c r="J92" i="2" l="1"/>
  <c r="E93" i="2"/>
  <c r="H93" i="2"/>
  <c r="L94" i="2"/>
  <c r="K94" i="2"/>
  <c r="C94" i="2"/>
  <c r="G94" i="2"/>
  <c r="F94" i="2"/>
  <c r="D94" i="2"/>
  <c r="B95" i="2"/>
  <c r="L90" i="3"/>
  <c r="K90" i="3"/>
  <c r="B91" i="3"/>
  <c r="C90" i="3"/>
  <c r="J88" i="4"/>
  <c r="H89" i="4"/>
  <c r="L90" i="4"/>
  <c r="B91" i="4"/>
  <c r="K90" i="4"/>
  <c r="G90" i="4"/>
  <c r="D90" i="4"/>
  <c r="C90" i="4"/>
  <c r="F90" i="4"/>
  <c r="E89" i="4"/>
  <c r="J93" i="2" l="1"/>
  <c r="F95" i="2"/>
  <c r="K95" i="2"/>
  <c r="D95" i="2"/>
  <c r="L95" i="2"/>
  <c r="G95" i="2"/>
  <c r="B96" i="2"/>
  <c r="C95" i="2"/>
  <c r="H94" i="2"/>
  <c r="E94" i="2"/>
  <c r="L91" i="3"/>
  <c r="B92" i="3"/>
  <c r="C91" i="3"/>
  <c r="K91" i="3"/>
  <c r="J89" i="4"/>
  <c r="E90" i="4"/>
  <c r="H90" i="4"/>
  <c r="B92" i="4"/>
  <c r="L91" i="4"/>
  <c r="K91" i="4"/>
  <c r="G91" i="4"/>
  <c r="C91" i="4"/>
  <c r="D91" i="4"/>
  <c r="F91" i="4"/>
  <c r="E95" i="2" l="1"/>
  <c r="L96" i="2"/>
  <c r="C96" i="2"/>
  <c r="K96" i="2"/>
  <c r="G96" i="2"/>
  <c r="D96" i="2"/>
  <c r="B97" i="2"/>
  <c r="F96" i="2"/>
  <c r="H95" i="2"/>
  <c r="J94" i="2"/>
  <c r="J90" i="4"/>
  <c r="C92" i="3"/>
  <c r="K92" i="3"/>
  <c r="B93" i="3"/>
  <c r="L92" i="3"/>
  <c r="H91" i="4"/>
  <c r="L92" i="4"/>
  <c r="K92" i="4"/>
  <c r="B93" i="4"/>
  <c r="D92" i="4"/>
  <c r="G92" i="4"/>
  <c r="C92" i="4"/>
  <c r="F92" i="4"/>
  <c r="E91" i="4"/>
  <c r="J91" i="4" l="1"/>
  <c r="J95" i="2"/>
  <c r="E92" i="4"/>
  <c r="E96" i="2"/>
  <c r="H96" i="2"/>
  <c r="K97" i="2"/>
  <c r="G97" i="2"/>
  <c r="B98" i="2"/>
  <c r="C97" i="2"/>
  <c r="F97" i="2"/>
  <c r="L97" i="2"/>
  <c r="D97" i="2"/>
  <c r="H92" i="4"/>
  <c r="L93" i="3"/>
  <c r="B94" i="3"/>
  <c r="C93" i="3"/>
  <c r="K93" i="3"/>
  <c r="B94" i="4"/>
  <c r="L93" i="4"/>
  <c r="K93" i="4"/>
  <c r="D93" i="4"/>
  <c r="C93" i="4"/>
  <c r="G93" i="4"/>
  <c r="F93" i="4"/>
  <c r="J92" i="4" l="1"/>
  <c r="J96" i="2"/>
  <c r="H97" i="2"/>
  <c r="E97" i="2"/>
  <c r="B99" i="2"/>
  <c r="L98" i="2"/>
  <c r="G98" i="2"/>
  <c r="D98" i="2"/>
  <c r="C98" i="2"/>
  <c r="F98" i="2"/>
  <c r="K98" i="2"/>
  <c r="C94" i="3"/>
  <c r="K94" i="3"/>
  <c r="L94" i="3"/>
  <c r="B95" i="3"/>
  <c r="H93" i="4"/>
  <c r="E93" i="4"/>
  <c r="L94" i="4"/>
  <c r="B95" i="4"/>
  <c r="K94" i="4"/>
  <c r="G94" i="4"/>
  <c r="D94" i="4"/>
  <c r="C94" i="4"/>
  <c r="F94" i="4"/>
  <c r="J97" i="2" l="1"/>
  <c r="E98" i="2"/>
  <c r="H98" i="2"/>
  <c r="B100" i="2"/>
  <c r="L99" i="2"/>
  <c r="D99" i="2"/>
  <c r="G99" i="2"/>
  <c r="F99" i="2"/>
  <c r="K99" i="2"/>
  <c r="C99" i="2"/>
  <c r="K95" i="3"/>
  <c r="L95" i="3"/>
  <c r="B96" i="3"/>
  <c r="C95" i="3"/>
  <c r="J93" i="4"/>
  <c r="H94" i="4"/>
  <c r="E94" i="4"/>
  <c r="L95" i="4"/>
  <c r="B96" i="4"/>
  <c r="K95" i="4"/>
  <c r="D95" i="4"/>
  <c r="C95" i="4"/>
  <c r="G95" i="4"/>
  <c r="F95" i="4"/>
  <c r="E99" i="2" l="1"/>
  <c r="J98" i="2"/>
  <c r="H99" i="2"/>
  <c r="K100" i="2"/>
  <c r="L100" i="2"/>
  <c r="D100" i="2"/>
  <c r="G100" i="2"/>
  <c r="F100" i="2"/>
  <c r="B101" i="2"/>
  <c r="C100" i="2"/>
  <c r="H95" i="4"/>
  <c r="E95" i="4"/>
  <c r="J94" i="4"/>
  <c r="K96" i="3"/>
  <c r="B97" i="3"/>
  <c r="L96" i="3"/>
  <c r="C96" i="3"/>
  <c r="L96" i="4"/>
  <c r="K96" i="4"/>
  <c r="B97" i="4"/>
  <c r="D96" i="4"/>
  <c r="G96" i="4"/>
  <c r="C96" i="4"/>
  <c r="F96" i="4"/>
  <c r="J99" i="2" l="1"/>
  <c r="E100" i="2"/>
  <c r="H100" i="2"/>
  <c r="D101" i="2"/>
  <c r="B102" i="2"/>
  <c r="G101" i="2"/>
  <c r="C101" i="2"/>
  <c r="L101" i="2"/>
  <c r="F101" i="2"/>
  <c r="K101" i="2"/>
  <c r="J95" i="4"/>
  <c r="E96" i="4"/>
  <c r="L97" i="3"/>
  <c r="B98" i="3"/>
  <c r="K97" i="3"/>
  <c r="C97" i="3"/>
  <c r="H96" i="4"/>
  <c r="B98" i="4"/>
  <c r="L97" i="4"/>
  <c r="K97" i="4"/>
  <c r="D97" i="4"/>
  <c r="G97" i="4"/>
  <c r="C97" i="4"/>
  <c r="F97" i="4"/>
  <c r="J100" i="2" l="1"/>
  <c r="D102" i="2"/>
  <c r="F102" i="2"/>
  <c r="L102" i="2"/>
  <c r="G102" i="2"/>
  <c r="K102" i="2"/>
  <c r="C102" i="2"/>
  <c r="B103" i="2"/>
  <c r="H101" i="2"/>
  <c r="E101" i="2"/>
  <c r="J96" i="4"/>
  <c r="H97" i="4"/>
  <c r="L98" i="3"/>
  <c r="B99" i="3"/>
  <c r="C98" i="3"/>
  <c r="K98" i="3"/>
  <c r="E97" i="4"/>
  <c r="L98" i="4"/>
  <c r="B99" i="4"/>
  <c r="K98" i="4"/>
  <c r="D98" i="4"/>
  <c r="C98" i="4"/>
  <c r="G98" i="4"/>
  <c r="F98" i="4"/>
  <c r="J101" i="2" l="1"/>
  <c r="E102" i="2"/>
  <c r="B104" i="2"/>
  <c r="C103" i="2"/>
  <c r="F103" i="2"/>
  <c r="K103" i="2"/>
  <c r="D103" i="2"/>
  <c r="L103" i="2"/>
  <c r="G103" i="2"/>
  <c r="H102" i="2"/>
  <c r="J97" i="4"/>
  <c r="L99" i="3"/>
  <c r="B100" i="3"/>
  <c r="C99" i="3"/>
  <c r="K99" i="3"/>
  <c r="E98" i="4"/>
  <c r="H98" i="4"/>
  <c r="B100" i="4"/>
  <c r="L99" i="4"/>
  <c r="K99" i="4"/>
  <c r="G99" i="4"/>
  <c r="D99" i="4"/>
  <c r="C99" i="4"/>
  <c r="F99" i="4"/>
  <c r="J102" i="2" l="1"/>
  <c r="E103" i="2"/>
  <c r="C104" i="2"/>
  <c r="F104" i="2"/>
  <c r="L104" i="2"/>
  <c r="D104" i="2"/>
  <c r="K104" i="2"/>
  <c r="G104" i="2"/>
  <c r="B105" i="2"/>
  <c r="H103" i="2"/>
  <c r="J98" i="4"/>
  <c r="L100" i="3"/>
  <c r="K100" i="3"/>
  <c r="C100" i="3"/>
  <c r="B101" i="3"/>
  <c r="E99" i="4"/>
  <c r="H99" i="4"/>
  <c r="L100" i="4"/>
  <c r="K100" i="4"/>
  <c r="B101" i="4"/>
  <c r="G100" i="4"/>
  <c r="C100" i="4"/>
  <c r="D100" i="4"/>
  <c r="F100" i="4"/>
  <c r="J103" i="2" l="1"/>
  <c r="B106" i="2"/>
  <c r="C105" i="2"/>
  <c r="D105" i="2"/>
  <c r="L105" i="2"/>
  <c r="F105" i="2"/>
  <c r="K105" i="2"/>
  <c r="G105" i="2"/>
  <c r="E104" i="2"/>
  <c r="H104" i="2"/>
  <c r="L101" i="3"/>
  <c r="B102" i="3"/>
  <c r="K101" i="3"/>
  <c r="C101" i="3"/>
  <c r="J99" i="4"/>
  <c r="H100" i="4"/>
  <c r="B102" i="4"/>
  <c r="L101" i="4"/>
  <c r="K101" i="4"/>
  <c r="G101" i="4"/>
  <c r="C101" i="4"/>
  <c r="D101" i="4"/>
  <c r="F101" i="4"/>
  <c r="E100" i="4"/>
  <c r="E105" i="2" l="1"/>
  <c r="J104" i="2"/>
  <c r="B107" i="2"/>
  <c r="D106" i="2"/>
  <c r="L106" i="2"/>
  <c r="F106" i="2"/>
  <c r="K106" i="2"/>
  <c r="C106" i="2"/>
  <c r="G106" i="2"/>
  <c r="H105" i="2"/>
  <c r="J100" i="4"/>
  <c r="L102" i="3"/>
  <c r="B103" i="3"/>
  <c r="K102" i="3"/>
  <c r="C102" i="3"/>
  <c r="H101" i="4"/>
  <c r="E101" i="4"/>
  <c r="L102" i="4"/>
  <c r="B103" i="4"/>
  <c r="K102" i="4"/>
  <c r="G102" i="4"/>
  <c r="D102" i="4"/>
  <c r="C102" i="4"/>
  <c r="F102" i="4"/>
  <c r="J105" i="2" l="1"/>
  <c r="E106" i="2"/>
  <c r="H106" i="2"/>
  <c r="B108" i="2"/>
  <c r="L107" i="2"/>
  <c r="G107" i="2"/>
  <c r="F107" i="2"/>
  <c r="K107" i="2"/>
  <c r="C107" i="2"/>
  <c r="D107" i="2"/>
  <c r="L103" i="3"/>
  <c r="C103" i="3"/>
  <c r="B104" i="3"/>
  <c r="K103" i="3"/>
  <c r="E102" i="4"/>
  <c r="J101" i="4"/>
  <c r="H102" i="4"/>
  <c r="B104" i="4"/>
  <c r="L103" i="4"/>
  <c r="K103" i="4"/>
  <c r="G103" i="4"/>
  <c r="C103" i="4"/>
  <c r="D103" i="4"/>
  <c r="F103" i="4"/>
  <c r="J106" i="2" l="1"/>
  <c r="E107" i="2"/>
  <c r="H107" i="2"/>
  <c r="B109" i="2"/>
  <c r="C108" i="2"/>
  <c r="F108" i="2"/>
  <c r="L108" i="2"/>
  <c r="D108" i="2"/>
  <c r="K108" i="2"/>
  <c r="G108" i="2"/>
  <c r="J102" i="4"/>
  <c r="K104" i="3"/>
  <c r="B105" i="3"/>
  <c r="C104" i="3"/>
  <c r="L104" i="3"/>
  <c r="H103" i="4"/>
  <c r="E103" i="4"/>
  <c r="B105" i="4"/>
  <c r="L104" i="4"/>
  <c r="K104" i="4"/>
  <c r="G104" i="4"/>
  <c r="D104" i="4"/>
  <c r="C104" i="4"/>
  <c r="F104" i="4"/>
  <c r="J107" i="2" l="1"/>
  <c r="G109" i="2"/>
  <c r="B110" i="2"/>
  <c r="C109" i="2"/>
  <c r="K109" i="2"/>
  <c r="L109" i="2"/>
  <c r="D109" i="2"/>
  <c r="F109" i="2"/>
  <c r="H108" i="2"/>
  <c r="E108" i="2"/>
  <c r="L105" i="3"/>
  <c r="B106" i="3"/>
  <c r="K105" i="3"/>
  <c r="C105" i="3"/>
  <c r="J103" i="4"/>
  <c r="H104" i="4"/>
  <c r="B106" i="4"/>
  <c r="L105" i="4"/>
  <c r="K105" i="4"/>
  <c r="D105" i="4"/>
  <c r="C105" i="4"/>
  <c r="G105" i="4"/>
  <c r="F105" i="4"/>
  <c r="E104" i="4"/>
  <c r="H109" i="2" l="1"/>
  <c r="J108" i="2"/>
  <c r="E109" i="2"/>
  <c r="K110" i="2"/>
  <c r="L110" i="2"/>
  <c r="G110" i="2"/>
  <c r="B111" i="2"/>
  <c r="F110" i="2"/>
  <c r="D110" i="2"/>
  <c r="C110" i="2"/>
  <c r="J104" i="4"/>
  <c r="K106" i="3"/>
  <c r="L106" i="3"/>
  <c r="B107" i="3"/>
  <c r="C106" i="3"/>
  <c r="H105" i="4"/>
  <c r="E105" i="4"/>
  <c r="K106" i="4"/>
  <c r="L106" i="4"/>
  <c r="B107" i="4"/>
  <c r="G106" i="4"/>
  <c r="D106" i="4"/>
  <c r="C106" i="4"/>
  <c r="F106" i="4"/>
  <c r="J109" i="2" l="1"/>
  <c r="H110" i="2"/>
  <c r="E110" i="2"/>
  <c r="C111" i="2"/>
  <c r="F111" i="2"/>
  <c r="L111" i="2"/>
  <c r="B112" i="2"/>
  <c r="G111" i="2"/>
  <c r="D111" i="2"/>
  <c r="K111" i="2"/>
  <c r="E106" i="4"/>
  <c r="C107" i="3"/>
  <c r="L107" i="3"/>
  <c r="B108" i="3"/>
  <c r="K107" i="3"/>
  <c r="J105" i="4"/>
  <c r="H106" i="4"/>
  <c r="B108" i="4"/>
  <c r="L107" i="4"/>
  <c r="K107" i="4"/>
  <c r="G107" i="4"/>
  <c r="C107" i="4"/>
  <c r="D107" i="4"/>
  <c r="F107" i="4"/>
  <c r="J110" i="2" l="1"/>
  <c r="E111" i="2"/>
  <c r="L112" i="2"/>
  <c r="B113" i="2"/>
  <c r="F112" i="2"/>
  <c r="G112" i="2"/>
  <c r="D112" i="2"/>
  <c r="K112" i="2"/>
  <c r="C112" i="2"/>
  <c r="H111" i="2"/>
  <c r="J106" i="4"/>
  <c r="K108" i="3"/>
  <c r="B109" i="3"/>
  <c r="L108" i="3"/>
  <c r="C108" i="3"/>
  <c r="H107" i="4"/>
  <c r="B109" i="4"/>
  <c r="L108" i="4"/>
  <c r="K108" i="4"/>
  <c r="D108" i="4"/>
  <c r="G108" i="4"/>
  <c r="C108" i="4"/>
  <c r="F108" i="4"/>
  <c r="E107" i="4"/>
  <c r="J111" i="2" l="1"/>
  <c r="E112" i="2"/>
  <c r="H112" i="2"/>
  <c r="K113" i="2"/>
  <c r="C113" i="2"/>
  <c r="B114" i="2"/>
  <c r="D113" i="2"/>
  <c r="F113" i="2"/>
  <c r="L113" i="2"/>
  <c r="G113" i="2"/>
  <c r="E108" i="4"/>
  <c r="L109" i="3"/>
  <c r="B110" i="3"/>
  <c r="K109" i="3"/>
  <c r="C109" i="3"/>
  <c r="J107" i="4"/>
  <c r="H108" i="4"/>
  <c r="B110" i="4"/>
  <c r="L109" i="4"/>
  <c r="K109" i="4"/>
  <c r="G109" i="4"/>
  <c r="C109" i="4"/>
  <c r="D109" i="4"/>
  <c r="F109" i="4"/>
  <c r="J112" i="2" l="1"/>
  <c r="E113" i="2"/>
  <c r="D114" i="2"/>
  <c r="C114" i="2"/>
  <c r="L114" i="2"/>
  <c r="B115" i="2"/>
  <c r="F114" i="2"/>
  <c r="G114" i="2"/>
  <c r="K114" i="2"/>
  <c r="H113" i="2"/>
  <c r="J108" i="4"/>
  <c r="K110" i="3"/>
  <c r="L110" i="3"/>
  <c r="B111" i="3"/>
  <c r="C110" i="3"/>
  <c r="H109" i="4"/>
  <c r="E109" i="4"/>
  <c r="L110" i="4"/>
  <c r="B111" i="4"/>
  <c r="K110" i="4"/>
  <c r="D110" i="4"/>
  <c r="G110" i="4"/>
  <c r="C110" i="4"/>
  <c r="F110" i="4"/>
  <c r="J113" i="2" l="1"/>
  <c r="H110" i="4"/>
  <c r="H114" i="2"/>
  <c r="L115" i="2"/>
  <c r="D115" i="2"/>
  <c r="B116" i="2"/>
  <c r="G115" i="2"/>
  <c r="K115" i="2"/>
  <c r="C115" i="2"/>
  <c r="F115" i="2"/>
  <c r="E114" i="2"/>
  <c r="J114" i="2" s="1"/>
  <c r="J109" i="4"/>
  <c r="L111" i="3"/>
  <c r="B112" i="3"/>
  <c r="K111" i="3"/>
  <c r="C111" i="3"/>
  <c r="E110" i="4"/>
  <c r="B112" i="4"/>
  <c r="L111" i="4"/>
  <c r="K111" i="4"/>
  <c r="D111" i="4"/>
  <c r="C111" i="4"/>
  <c r="G111" i="4"/>
  <c r="F111" i="4"/>
  <c r="J110" i="4" l="1"/>
  <c r="E115" i="2"/>
  <c r="K116" i="2"/>
  <c r="F116" i="2"/>
  <c r="B117" i="2"/>
  <c r="D116" i="2"/>
  <c r="L116" i="2"/>
  <c r="G116" i="2"/>
  <c r="C116" i="2"/>
  <c r="H115" i="2"/>
  <c r="B113" i="3"/>
  <c r="L112" i="3"/>
  <c r="K112" i="3"/>
  <c r="C112" i="3"/>
  <c r="H111" i="4"/>
  <c r="E111" i="4"/>
  <c r="L112" i="4"/>
  <c r="K112" i="4"/>
  <c r="B113" i="4"/>
  <c r="G112" i="4"/>
  <c r="D112" i="4"/>
  <c r="C112" i="4"/>
  <c r="F112" i="4"/>
  <c r="J115" i="2" l="1"/>
  <c r="B118" i="2"/>
  <c r="G117" i="2"/>
  <c r="L117" i="2"/>
  <c r="C117" i="2"/>
  <c r="D117" i="2"/>
  <c r="F117" i="2"/>
  <c r="K117" i="2"/>
  <c r="E116" i="2"/>
  <c r="H116" i="2"/>
  <c r="K113" i="3"/>
  <c r="L113" i="3"/>
  <c r="B114" i="3"/>
  <c r="C113" i="3"/>
  <c r="E112" i="4"/>
  <c r="J111" i="4"/>
  <c r="H112" i="4"/>
  <c r="B114" i="4"/>
  <c r="L113" i="4"/>
  <c r="K113" i="4"/>
  <c r="G113" i="4"/>
  <c r="D113" i="4"/>
  <c r="C113" i="4"/>
  <c r="F113" i="4"/>
  <c r="E117" i="2" l="1"/>
  <c r="H117" i="2"/>
  <c r="K118" i="2"/>
  <c r="B119" i="2"/>
  <c r="L118" i="2"/>
  <c r="G118" i="2"/>
  <c r="C118" i="2"/>
  <c r="D118" i="2"/>
  <c r="F118" i="2"/>
  <c r="J116" i="2"/>
  <c r="J112" i="4"/>
  <c r="H113" i="4"/>
  <c r="B115" i="3"/>
  <c r="C114" i="3"/>
  <c r="K114" i="3"/>
  <c r="L114" i="3"/>
  <c r="E113" i="4"/>
  <c r="L114" i="4"/>
  <c r="B115" i="4"/>
  <c r="K114" i="4"/>
  <c r="G114" i="4"/>
  <c r="C114" i="4"/>
  <c r="D114" i="4"/>
  <c r="F114" i="4"/>
  <c r="J113" i="4" l="1"/>
  <c r="J117" i="2"/>
  <c r="H118" i="2"/>
  <c r="E118" i="2"/>
  <c r="D119" i="2"/>
  <c r="B120" i="2"/>
  <c r="L119" i="2"/>
  <c r="G119" i="2"/>
  <c r="K119" i="2"/>
  <c r="F119" i="2"/>
  <c r="C119" i="2"/>
  <c r="L115" i="3"/>
  <c r="B116" i="3"/>
  <c r="K115" i="3"/>
  <c r="C115" i="3"/>
  <c r="H114" i="4"/>
  <c r="E114" i="4"/>
  <c r="B116" i="4"/>
  <c r="L115" i="4"/>
  <c r="K115" i="4"/>
  <c r="D115" i="4"/>
  <c r="C115" i="4"/>
  <c r="G115" i="4"/>
  <c r="F115" i="4"/>
  <c r="H119" i="2" l="1"/>
  <c r="E119" i="2"/>
  <c r="J118" i="2"/>
  <c r="K120" i="2"/>
  <c r="L120" i="2"/>
  <c r="G120" i="2"/>
  <c r="B121" i="2"/>
  <c r="D120" i="2"/>
  <c r="F120" i="2"/>
  <c r="C120" i="2"/>
  <c r="K116" i="3"/>
  <c r="B117" i="3"/>
  <c r="C116" i="3"/>
  <c r="L116" i="3"/>
  <c r="J114" i="4"/>
  <c r="B117" i="4"/>
  <c r="L116" i="4"/>
  <c r="K116" i="4"/>
  <c r="D116" i="4"/>
  <c r="G116" i="4"/>
  <c r="C116" i="4"/>
  <c r="F116" i="4"/>
  <c r="H115" i="4"/>
  <c r="E115" i="4"/>
  <c r="E116" i="4" l="1"/>
  <c r="J119" i="2"/>
  <c r="E120" i="2"/>
  <c r="B122" i="2"/>
  <c r="K121" i="2"/>
  <c r="D121" i="2"/>
  <c r="F121" i="2"/>
  <c r="L121" i="2"/>
  <c r="C121" i="2"/>
  <c r="G121" i="2"/>
  <c r="H120" i="2"/>
  <c r="H116" i="4"/>
  <c r="L117" i="3"/>
  <c r="B118" i="3"/>
  <c r="C117" i="3"/>
  <c r="K117" i="3"/>
  <c r="B118" i="4"/>
  <c r="L117" i="4"/>
  <c r="K117" i="4"/>
  <c r="D117" i="4"/>
  <c r="G117" i="4"/>
  <c r="C117" i="4"/>
  <c r="F117" i="4"/>
  <c r="J115" i="4"/>
  <c r="J116" i="4" l="1"/>
  <c r="J120" i="2"/>
  <c r="H117" i="4"/>
  <c r="E117" i="4"/>
  <c r="E121" i="2"/>
  <c r="H121" i="2"/>
  <c r="L122" i="2"/>
  <c r="C122" i="2"/>
  <c r="K122" i="2"/>
  <c r="G122" i="2"/>
  <c r="F122" i="2"/>
  <c r="B123" i="2"/>
  <c r="D122" i="2"/>
  <c r="L118" i="3"/>
  <c r="B119" i="3"/>
  <c r="C118" i="3"/>
  <c r="K118" i="3"/>
  <c r="L118" i="4"/>
  <c r="B119" i="4"/>
  <c r="K118" i="4"/>
  <c r="D118" i="4"/>
  <c r="G118" i="4"/>
  <c r="C118" i="4"/>
  <c r="F118" i="4"/>
  <c r="J117" i="4" l="1"/>
  <c r="E118" i="4"/>
  <c r="J121" i="2"/>
  <c r="E122" i="2"/>
  <c r="H122" i="2"/>
  <c r="C123" i="2"/>
  <c r="K123" i="2"/>
  <c r="G123" i="2"/>
  <c r="F123" i="2"/>
  <c r="L123" i="2"/>
  <c r="D123" i="2"/>
  <c r="B124" i="2"/>
  <c r="H118" i="4"/>
  <c r="L119" i="3"/>
  <c r="B120" i="3"/>
  <c r="K119" i="3"/>
  <c r="C119" i="3"/>
  <c r="L119" i="4"/>
  <c r="K119" i="4"/>
  <c r="B120" i="4"/>
  <c r="G119" i="4"/>
  <c r="C119" i="4"/>
  <c r="D119" i="4"/>
  <c r="F119" i="4"/>
  <c r="J118" i="4" l="1"/>
  <c r="J122" i="2"/>
  <c r="H123" i="2"/>
  <c r="L124" i="2"/>
  <c r="F124" i="2"/>
  <c r="K124" i="2"/>
  <c r="D124" i="2"/>
  <c r="B125" i="2"/>
  <c r="C124" i="2"/>
  <c r="G124" i="2"/>
  <c r="E123" i="2"/>
  <c r="K120" i="3"/>
  <c r="B121" i="3"/>
  <c r="L120" i="3"/>
  <c r="C120" i="3"/>
  <c r="H119" i="4"/>
  <c r="B121" i="4"/>
  <c r="L120" i="4"/>
  <c r="K120" i="4"/>
  <c r="D120" i="4"/>
  <c r="G120" i="4"/>
  <c r="C120" i="4"/>
  <c r="F120" i="4"/>
  <c r="E119" i="4"/>
  <c r="J123" i="2" l="1"/>
  <c r="E120" i="4"/>
  <c r="E124" i="2"/>
  <c r="H124" i="2"/>
  <c r="L125" i="2"/>
  <c r="D125" i="2"/>
  <c r="B126" i="2"/>
  <c r="G125" i="2"/>
  <c r="K125" i="2"/>
  <c r="C125" i="2"/>
  <c r="F125" i="2"/>
  <c r="K121" i="3"/>
  <c r="L121" i="3"/>
  <c r="B122" i="3"/>
  <c r="C121" i="3"/>
  <c r="H120" i="4"/>
  <c r="J119" i="4"/>
  <c r="L121" i="4"/>
  <c r="K121" i="4"/>
  <c r="B122" i="4"/>
  <c r="G121" i="4"/>
  <c r="D121" i="4"/>
  <c r="C121" i="4"/>
  <c r="F121" i="4"/>
  <c r="J120" i="4" l="1"/>
  <c r="E125" i="2"/>
  <c r="J124" i="2"/>
  <c r="F126" i="2"/>
  <c r="K126" i="2"/>
  <c r="L126" i="2"/>
  <c r="G126" i="2"/>
  <c r="B127" i="2"/>
  <c r="D126" i="2"/>
  <c r="C126" i="2"/>
  <c r="H125" i="2"/>
  <c r="L122" i="3"/>
  <c r="B123" i="3"/>
  <c r="C122" i="3"/>
  <c r="K122" i="3"/>
  <c r="H121" i="4"/>
  <c r="E121" i="4"/>
  <c r="K122" i="4"/>
  <c r="L122" i="4"/>
  <c r="B123" i="4"/>
  <c r="C122" i="4"/>
  <c r="D122" i="4"/>
  <c r="G122" i="4"/>
  <c r="F122" i="4"/>
  <c r="J125" i="2" l="1"/>
  <c r="B128" i="2"/>
  <c r="L127" i="2"/>
  <c r="D127" i="2"/>
  <c r="F127" i="2"/>
  <c r="C127" i="2"/>
  <c r="K127" i="2"/>
  <c r="G127" i="2"/>
  <c r="E126" i="2"/>
  <c r="H126" i="2"/>
  <c r="J121" i="4"/>
  <c r="L123" i="3"/>
  <c r="B124" i="3"/>
  <c r="K123" i="3"/>
  <c r="C123" i="3"/>
  <c r="E122" i="4"/>
  <c r="B124" i="4"/>
  <c r="L123" i="4"/>
  <c r="K123" i="4"/>
  <c r="D123" i="4"/>
  <c r="G123" i="4"/>
  <c r="C123" i="4"/>
  <c r="F123" i="4"/>
  <c r="H122" i="4"/>
  <c r="J122" i="4" l="1"/>
  <c r="E123" i="4"/>
  <c r="E127" i="2"/>
  <c r="J126" i="2"/>
  <c r="K128" i="2"/>
  <c r="F128" i="2"/>
  <c r="B129" i="2"/>
  <c r="C128" i="2"/>
  <c r="G128" i="2"/>
  <c r="L128" i="2"/>
  <c r="D128" i="2"/>
  <c r="H127" i="2"/>
  <c r="B125" i="3"/>
  <c r="K124" i="3"/>
  <c r="L124" i="3"/>
  <c r="C124" i="3"/>
  <c r="H123" i="4"/>
  <c r="L124" i="4"/>
  <c r="B125" i="4"/>
  <c r="K124" i="4"/>
  <c r="G124" i="4"/>
  <c r="D124" i="4"/>
  <c r="C124" i="4"/>
  <c r="F124" i="4"/>
  <c r="J123" i="4" l="1"/>
  <c r="J127" i="2"/>
  <c r="E128" i="2"/>
  <c r="H128" i="2"/>
  <c r="L129" i="2"/>
  <c r="B130" i="2"/>
  <c r="C129" i="2"/>
  <c r="F129" i="2"/>
  <c r="G129" i="2"/>
  <c r="D129" i="2"/>
  <c r="K129" i="2"/>
  <c r="K125" i="3"/>
  <c r="C125" i="3"/>
  <c r="L125" i="3"/>
  <c r="B126" i="3"/>
  <c r="E124" i="4"/>
  <c r="H124" i="4"/>
  <c r="B126" i="4"/>
  <c r="L125" i="4"/>
  <c r="K125" i="4"/>
  <c r="D125" i="4"/>
  <c r="G125" i="4"/>
  <c r="C125" i="4"/>
  <c r="F125" i="4"/>
  <c r="E125" i="4" l="1"/>
  <c r="H129" i="2"/>
  <c r="J128" i="2"/>
  <c r="E129" i="2"/>
  <c r="B131" i="2"/>
  <c r="D130" i="2"/>
  <c r="F130" i="2"/>
  <c r="C130" i="2"/>
  <c r="K130" i="2"/>
  <c r="L130" i="2"/>
  <c r="G130" i="2"/>
  <c r="B127" i="3"/>
  <c r="K126" i="3"/>
  <c r="C126" i="3"/>
  <c r="L126" i="3"/>
  <c r="H125" i="4"/>
  <c r="J124" i="4"/>
  <c r="L126" i="4"/>
  <c r="B127" i="4"/>
  <c r="K126" i="4"/>
  <c r="C126" i="4"/>
  <c r="G126" i="4"/>
  <c r="D126" i="4"/>
  <c r="F126" i="4"/>
  <c r="J129" i="2" l="1"/>
  <c r="E130" i="2"/>
  <c r="J125" i="4"/>
  <c r="L131" i="2"/>
  <c r="F131" i="2"/>
  <c r="B132" i="2"/>
  <c r="G131" i="2"/>
  <c r="C131" i="2"/>
  <c r="K131" i="2"/>
  <c r="D131" i="2"/>
  <c r="H130" i="2"/>
  <c r="B128" i="3"/>
  <c r="K127" i="3"/>
  <c r="L127" i="3"/>
  <c r="C127" i="3"/>
  <c r="H126" i="4"/>
  <c r="L127" i="4"/>
  <c r="K127" i="4"/>
  <c r="B128" i="4"/>
  <c r="D127" i="4"/>
  <c r="G127" i="4"/>
  <c r="C127" i="4"/>
  <c r="F127" i="4"/>
  <c r="E126" i="4"/>
  <c r="J126" i="4" l="1"/>
  <c r="E127" i="4"/>
  <c r="J130" i="2"/>
  <c r="B133" i="2"/>
  <c r="F132" i="2"/>
  <c r="G132" i="2"/>
  <c r="K132" i="2"/>
  <c r="C132" i="2"/>
  <c r="L132" i="2"/>
  <c r="D132" i="2"/>
  <c r="E131" i="2"/>
  <c r="H131" i="2"/>
  <c r="H127" i="4"/>
  <c r="K128" i="3"/>
  <c r="L128" i="3"/>
  <c r="B129" i="3"/>
  <c r="C128" i="3"/>
  <c r="K128" i="4"/>
  <c r="L128" i="4"/>
  <c r="B129" i="4"/>
  <c r="G128" i="4"/>
  <c r="D128" i="4"/>
  <c r="C128" i="4"/>
  <c r="F128" i="4"/>
  <c r="J127" i="4" l="1"/>
  <c r="J131" i="2"/>
  <c r="F133" i="2"/>
  <c r="D133" i="2"/>
  <c r="L133" i="2"/>
  <c r="B134" i="2"/>
  <c r="G133" i="2"/>
  <c r="C133" i="2"/>
  <c r="K133" i="2"/>
  <c r="E132" i="2"/>
  <c r="H132" i="2"/>
  <c r="L129" i="3"/>
  <c r="B130" i="3"/>
  <c r="K129" i="3"/>
  <c r="C129" i="3"/>
  <c r="E128" i="4"/>
  <c r="H128" i="4"/>
  <c r="L129" i="4"/>
  <c r="K129" i="4"/>
  <c r="B130" i="4"/>
  <c r="G129" i="4"/>
  <c r="D129" i="4"/>
  <c r="C129" i="4"/>
  <c r="F129" i="4"/>
  <c r="E133" i="2" l="1"/>
  <c r="J132" i="2"/>
  <c r="H133" i="2"/>
  <c r="L134" i="2"/>
  <c r="B135" i="2"/>
  <c r="D134" i="2"/>
  <c r="G134" i="2"/>
  <c r="F134" i="2"/>
  <c r="K134" i="2"/>
  <c r="C134" i="2"/>
  <c r="J128" i="4"/>
  <c r="E129" i="4"/>
  <c r="K130" i="3"/>
  <c r="L130" i="3"/>
  <c r="B131" i="3"/>
  <c r="C130" i="3"/>
  <c r="H129" i="4"/>
  <c r="K130" i="4"/>
  <c r="L130" i="4"/>
  <c r="B131" i="4"/>
  <c r="C130" i="4"/>
  <c r="G130" i="4"/>
  <c r="D130" i="4"/>
  <c r="F130" i="4"/>
  <c r="J133" i="2" l="1"/>
  <c r="H130" i="4"/>
  <c r="E134" i="2"/>
  <c r="H134" i="2"/>
  <c r="L135" i="2"/>
  <c r="D135" i="2"/>
  <c r="G135" i="2"/>
  <c r="K135" i="2"/>
  <c r="C135" i="2"/>
  <c r="F135" i="2"/>
  <c r="B136" i="2"/>
  <c r="J129" i="4"/>
  <c r="L131" i="3"/>
  <c r="B132" i="3"/>
  <c r="K131" i="3"/>
  <c r="C131" i="3"/>
  <c r="B132" i="4"/>
  <c r="L131" i="4"/>
  <c r="K131" i="4"/>
  <c r="G131" i="4"/>
  <c r="D131" i="4"/>
  <c r="C131" i="4"/>
  <c r="F131" i="4"/>
  <c r="E130" i="4"/>
  <c r="J130" i="4" l="1"/>
  <c r="J134" i="2"/>
  <c r="E135" i="2"/>
  <c r="H135" i="2"/>
  <c r="G136" i="2"/>
  <c r="K136" i="2"/>
  <c r="C136" i="2"/>
  <c r="L136" i="2"/>
  <c r="B137" i="2"/>
  <c r="F136" i="2"/>
  <c r="D136" i="2"/>
  <c r="K132" i="3"/>
  <c r="L132" i="3"/>
  <c r="B133" i="3"/>
  <c r="C132" i="3"/>
  <c r="E131" i="4"/>
  <c r="H131" i="4"/>
  <c r="K132" i="4"/>
  <c r="L132" i="4"/>
  <c r="B133" i="4"/>
  <c r="C132" i="4"/>
  <c r="G132" i="4"/>
  <c r="D132" i="4"/>
  <c r="F132" i="4"/>
  <c r="H132" i="4" l="1"/>
  <c r="J135" i="2"/>
  <c r="H136" i="2"/>
  <c r="L137" i="2"/>
  <c r="D137" i="2"/>
  <c r="F137" i="2"/>
  <c r="C137" i="2"/>
  <c r="K137" i="2"/>
  <c r="G137" i="2"/>
  <c r="B138" i="2"/>
  <c r="E136" i="2"/>
  <c r="J131" i="4"/>
  <c r="K133" i="3"/>
  <c r="L133" i="3"/>
  <c r="C133" i="3"/>
  <c r="B134" i="3"/>
  <c r="B134" i="4"/>
  <c r="L133" i="4"/>
  <c r="K133" i="4"/>
  <c r="D133" i="4"/>
  <c r="G133" i="4"/>
  <c r="C133" i="4"/>
  <c r="F133" i="4"/>
  <c r="E132" i="4"/>
  <c r="J132" i="4" l="1"/>
  <c r="H133" i="4"/>
  <c r="E137" i="2"/>
  <c r="E133" i="4"/>
  <c r="J136" i="2"/>
  <c r="L138" i="2"/>
  <c r="B139" i="2"/>
  <c r="F138" i="2"/>
  <c r="D138" i="2"/>
  <c r="G138" i="2"/>
  <c r="K138" i="2"/>
  <c r="C138" i="2"/>
  <c r="H137" i="2"/>
  <c r="B135" i="3"/>
  <c r="K134" i="3"/>
  <c r="L134" i="3"/>
  <c r="C134" i="3"/>
  <c r="K134" i="4"/>
  <c r="L134" i="4"/>
  <c r="B135" i="4"/>
  <c r="C134" i="4"/>
  <c r="G134" i="4"/>
  <c r="D134" i="4"/>
  <c r="F134" i="4"/>
  <c r="J137" i="2" l="1"/>
  <c r="J133" i="4"/>
  <c r="E138" i="2"/>
  <c r="G139" i="2"/>
  <c r="B140" i="2"/>
  <c r="C139" i="2"/>
  <c r="F139" i="2"/>
  <c r="K139" i="2"/>
  <c r="D139" i="2"/>
  <c r="L139" i="2"/>
  <c r="H138" i="2"/>
  <c r="H134" i="4"/>
  <c r="L135" i="3"/>
  <c r="C135" i="3"/>
  <c r="B136" i="3"/>
  <c r="K135" i="3"/>
  <c r="B136" i="4"/>
  <c r="L135" i="4"/>
  <c r="K135" i="4"/>
  <c r="G135" i="4"/>
  <c r="D135" i="4"/>
  <c r="C135" i="4"/>
  <c r="F135" i="4"/>
  <c r="E134" i="4"/>
  <c r="J138" i="2" l="1"/>
  <c r="J134" i="4"/>
  <c r="H139" i="2"/>
  <c r="E139" i="2"/>
  <c r="B141" i="2"/>
  <c r="D140" i="2"/>
  <c r="L140" i="2"/>
  <c r="F140" i="2"/>
  <c r="K140" i="2"/>
  <c r="C140" i="2"/>
  <c r="G140" i="2"/>
  <c r="K136" i="3"/>
  <c r="L136" i="3"/>
  <c r="C136" i="3"/>
  <c r="B137" i="3"/>
  <c r="E135" i="4"/>
  <c r="H135" i="4"/>
  <c r="L136" i="4"/>
  <c r="B137" i="4"/>
  <c r="K136" i="4"/>
  <c r="D136" i="4"/>
  <c r="G136" i="4"/>
  <c r="C136" i="4"/>
  <c r="F136" i="4"/>
  <c r="E140" i="2" l="1"/>
  <c r="J139" i="2"/>
  <c r="H140" i="2"/>
  <c r="L141" i="2"/>
  <c r="D141" i="2"/>
  <c r="B142" i="2"/>
  <c r="G141" i="2"/>
  <c r="K141" i="2"/>
  <c r="C141" i="2"/>
  <c r="F141" i="2"/>
  <c r="H136" i="4"/>
  <c r="K137" i="3"/>
  <c r="C137" i="3"/>
  <c r="L137" i="3"/>
  <c r="B138" i="3"/>
  <c r="J135" i="4"/>
  <c r="E136" i="4"/>
  <c r="L137" i="4"/>
  <c r="K137" i="4"/>
  <c r="B138" i="4"/>
  <c r="G137" i="4"/>
  <c r="D137" i="4"/>
  <c r="C137" i="4"/>
  <c r="F137" i="4"/>
  <c r="J136" i="4" l="1"/>
  <c r="J140" i="2"/>
  <c r="E141" i="2"/>
  <c r="K142" i="2"/>
  <c r="G142" i="2"/>
  <c r="D142" i="2"/>
  <c r="B143" i="2"/>
  <c r="F142" i="2"/>
  <c r="L142" i="2"/>
  <c r="C142" i="2"/>
  <c r="H141" i="2"/>
  <c r="K138" i="3"/>
  <c r="C138" i="3"/>
  <c r="L138" i="3"/>
  <c r="B139" i="3"/>
  <c r="H137" i="4"/>
  <c r="E137" i="4"/>
  <c r="L138" i="4"/>
  <c r="B139" i="4"/>
  <c r="K138" i="4"/>
  <c r="C138" i="4"/>
  <c r="D138" i="4"/>
  <c r="G138" i="4"/>
  <c r="F138" i="4"/>
  <c r="J141" i="2" l="1"/>
  <c r="E142" i="2"/>
  <c r="H142" i="2"/>
  <c r="L143" i="2"/>
  <c r="D143" i="2"/>
  <c r="B144" i="2"/>
  <c r="G143" i="2"/>
  <c r="F143" i="2"/>
  <c r="K143" i="2"/>
  <c r="C143" i="2"/>
  <c r="J137" i="4"/>
  <c r="L139" i="3"/>
  <c r="B140" i="3"/>
  <c r="C139" i="3"/>
  <c r="K139" i="3"/>
  <c r="E138" i="4"/>
  <c r="B140" i="4"/>
  <c r="L139" i="4"/>
  <c r="K139" i="4"/>
  <c r="D139" i="4"/>
  <c r="G139" i="4"/>
  <c r="C139" i="4"/>
  <c r="F139" i="4"/>
  <c r="H138" i="4"/>
  <c r="E143" i="2" l="1"/>
  <c r="H143" i="2"/>
  <c r="J142" i="2"/>
  <c r="B145" i="2"/>
  <c r="K144" i="2"/>
  <c r="C144" i="2"/>
  <c r="L144" i="2"/>
  <c r="G144" i="2"/>
  <c r="F144" i="2"/>
  <c r="D144" i="2"/>
  <c r="K140" i="3"/>
  <c r="L140" i="3"/>
  <c r="B141" i="3"/>
  <c r="C140" i="3"/>
  <c r="E139" i="4"/>
  <c r="H139" i="4"/>
  <c r="J138" i="4"/>
  <c r="K140" i="4"/>
  <c r="L140" i="4"/>
  <c r="B141" i="4"/>
  <c r="G140" i="4"/>
  <c r="D140" i="4"/>
  <c r="C140" i="4"/>
  <c r="F140" i="4"/>
  <c r="J143" i="2" l="1"/>
  <c r="H144" i="2"/>
  <c r="B146" i="2"/>
  <c r="L145" i="2"/>
  <c r="G145" i="2"/>
  <c r="K145" i="2"/>
  <c r="C145" i="2"/>
  <c r="F145" i="2"/>
  <c r="D145" i="2"/>
  <c r="E144" i="2"/>
  <c r="E140" i="4"/>
  <c r="B142" i="3"/>
  <c r="K141" i="3"/>
  <c r="L141" i="3"/>
  <c r="C141" i="3"/>
  <c r="J139" i="4"/>
  <c r="H140" i="4"/>
  <c r="L141" i="4"/>
  <c r="K141" i="4"/>
  <c r="B142" i="4"/>
  <c r="G141" i="4"/>
  <c r="D141" i="4"/>
  <c r="C141" i="4"/>
  <c r="F141" i="4"/>
  <c r="J144" i="2" l="1"/>
  <c r="J140" i="4"/>
  <c r="H145" i="2"/>
  <c r="F146" i="2"/>
  <c r="D146" i="2"/>
  <c r="K146" i="2"/>
  <c r="B147" i="2"/>
  <c r="L146" i="2"/>
  <c r="G146" i="2"/>
  <c r="C146" i="2"/>
  <c r="E145" i="2"/>
  <c r="L142" i="3"/>
  <c r="B143" i="3"/>
  <c r="K142" i="3"/>
  <c r="C142" i="3"/>
  <c r="E141" i="4"/>
  <c r="H141" i="4"/>
  <c r="L142" i="4"/>
  <c r="B143" i="4"/>
  <c r="K142" i="4"/>
  <c r="C142" i="4"/>
  <c r="G142" i="4"/>
  <c r="D142" i="4"/>
  <c r="F142" i="4"/>
  <c r="J145" i="2" l="1"/>
  <c r="E146" i="2"/>
  <c r="H146" i="2"/>
  <c r="L147" i="2"/>
  <c r="D147" i="2"/>
  <c r="F147" i="2"/>
  <c r="K147" i="2"/>
  <c r="B148" i="2"/>
  <c r="G147" i="2"/>
  <c r="C147" i="2"/>
  <c r="J141" i="4"/>
  <c r="H142" i="4"/>
  <c r="C143" i="3"/>
  <c r="K143" i="3"/>
  <c r="L143" i="3"/>
  <c r="B144" i="3"/>
  <c r="B144" i="4"/>
  <c r="L143" i="4"/>
  <c r="K143" i="4"/>
  <c r="G143" i="4"/>
  <c r="D143" i="4"/>
  <c r="C143" i="4"/>
  <c r="F143" i="4"/>
  <c r="E142" i="4"/>
  <c r="J146" i="2" l="1"/>
  <c r="B149" i="2"/>
  <c r="C148" i="2"/>
  <c r="L148" i="2"/>
  <c r="F148" i="2"/>
  <c r="K148" i="2"/>
  <c r="G148" i="2"/>
  <c r="D148" i="2"/>
  <c r="E147" i="2"/>
  <c r="H147" i="2"/>
  <c r="J142" i="4"/>
  <c r="L144" i="3"/>
  <c r="B145" i="3"/>
  <c r="K144" i="3"/>
  <c r="C144" i="3"/>
  <c r="H143" i="4"/>
  <c r="E143" i="4"/>
  <c r="L144" i="4"/>
  <c r="B145" i="4"/>
  <c r="K144" i="4"/>
  <c r="D144" i="4"/>
  <c r="G144" i="4"/>
  <c r="C144" i="4"/>
  <c r="F144" i="4"/>
  <c r="E148" i="2" l="1"/>
  <c r="G149" i="2"/>
  <c r="F149" i="2"/>
  <c r="L149" i="2"/>
  <c r="D149" i="2"/>
  <c r="B150" i="2"/>
  <c r="C149" i="2"/>
  <c r="K149" i="2"/>
  <c r="J147" i="2"/>
  <c r="H148" i="2"/>
  <c r="H144" i="4"/>
  <c r="J143" i="4"/>
  <c r="L145" i="3"/>
  <c r="B146" i="3"/>
  <c r="C145" i="3"/>
  <c r="K145" i="3"/>
  <c r="E144" i="4"/>
  <c r="B146" i="4"/>
  <c r="L145" i="4"/>
  <c r="K145" i="4"/>
  <c r="G145" i="4"/>
  <c r="D145" i="4"/>
  <c r="C145" i="4"/>
  <c r="F145" i="4"/>
  <c r="J144" i="4" l="1"/>
  <c r="J148" i="2"/>
  <c r="H149" i="2"/>
  <c r="E149" i="2"/>
  <c r="B151" i="2"/>
  <c r="D150" i="2"/>
  <c r="L150" i="2"/>
  <c r="F150" i="2"/>
  <c r="K150" i="2"/>
  <c r="G150" i="2"/>
  <c r="C150" i="2"/>
  <c r="K146" i="3"/>
  <c r="L146" i="3"/>
  <c r="B147" i="3"/>
  <c r="C146" i="3"/>
  <c r="E145" i="4"/>
  <c r="H145" i="4"/>
  <c r="L146" i="4"/>
  <c r="B147" i="4"/>
  <c r="K146" i="4"/>
  <c r="C146" i="4"/>
  <c r="D146" i="4"/>
  <c r="G146" i="4"/>
  <c r="F146" i="4"/>
  <c r="J149" i="2" l="1"/>
  <c r="E150" i="2"/>
  <c r="B152" i="2"/>
  <c r="L151" i="2"/>
  <c r="D151" i="2"/>
  <c r="F151" i="2"/>
  <c r="G151" i="2"/>
  <c r="K151" i="2"/>
  <c r="C151" i="2"/>
  <c r="H150" i="2"/>
  <c r="K147" i="3"/>
  <c r="C147" i="3"/>
  <c r="L147" i="3"/>
  <c r="B148" i="3"/>
  <c r="J145" i="4"/>
  <c r="E146" i="4"/>
  <c r="H146" i="4"/>
  <c r="L147" i="4"/>
  <c r="K147" i="4"/>
  <c r="B148" i="4"/>
  <c r="D147" i="4"/>
  <c r="G147" i="4"/>
  <c r="C147" i="4"/>
  <c r="F147" i="4"/>
  <c r="J150" i="2" l="1"/>
  <c r="E147" i="4"/>
  <c r="E151" i="2"/>
  <c r="H151" i="2"/>
  <c r="K152" i="2"/>
  <c r="C152" i="2"/>
  <c r="F152" i="2"/>
  <c r="L152" i="2"/>
  <c r="G152" i="2"/>
  <c r="B153" i="2"/>
  <c r="D152" i="2"/>
  <c r="H147" i="4"/>
  <c r="K148" i="3"/>
  <c r="L148" i="3"/>
  <c r="B149" i="3"/>
  <c r="C148" i="3"/>
  <c r="J146" i="4"/>
  <c r="L148" i="4"/>
  <c r="B149" i="4"/>
  <c r="K148" i="4"/>
  <c r="C148" i="4"/>
  <c r="D148" i="4"/>
  <c r="G148" i="4"/>
  <c r="F148" i="4"/>
  <c r="J147" i="4" l="1"/>
  <c r="J151" i="2"/>
  <c r="H152" i="2"/>
  <c r="L153" i="2"/>
  <c r="B154" i="2"/>
  <c r="G153" i="2"/>
  <c r="K153" i="2"/>
  <c r="C153" i="2"/>
  <c r="D153" i="2"/>
  <c r="F153" i="2"/>
  <c r="E152" i="2"/>
  <c r="B150" i="3"/>
  <c r="K149" i="3"/>
  <c r="C149" i="3"/>
  <c r="L149" i="3"/>
  <c r="E148" i="4"/>
  <c r="H148" i="4"/>
  <c r="L149" i="4"/>
  <c r="K149" i="4"/>
  <c r="B150" i="4"/>
  <c r="D149" i="4"/>
  <c r="G149" i="4"/>
  <c r="C149" i="4"/>
  <c r="F149" i="4"/>
  <c r="H149" i="4" l="1"/>
  <c r="H153" i="2"/>
  <c r="E153" i="2"/>
  <c r="B155" i="2"/>
  <c r="D154" i="2"/>
  <c r="L154" i="2"/>
  <c r="F154" i="2"/>
  <c r="K154" i="2"/>
  <c r="G154" i="2"/>
  <c r="C154" i="2"/>
  <c r="J152" i="2"/>
  <c r="J148" i="4"/>
  <c r="K150" i="3"/>
  <c r="L150" i="3"/>
  <c r="B151" i="3"/>
  <c r="C150" i="3"/>
  <c r="E149" i="4"/>
  <c r="J149" i="4" s="1"/>
  <c r="L150" i="4"/>
  <c r="B151" i="4"/>
  <c r="K150" i="4"/>
  <c r="G150" i="4"/>
  <c r="D150" i="4"/>
  <c r="C150" i="4"/>
  <c r="F150" i="4"/>
  <c r="J153" i="2" l="1"/>
  <c r="L155" i="2"/>
  <c r="F155" i="2"/>
  <c r="G155" i="2"/>
  <c r="D155" i="2"/>
  <c r="K155" i="2"/>
  <c r="C155" i="2"/>
  <c r="B156" i="2"/>
  <c r="E154" i="2"/>
  <c r="H154" i="2"/>
  <c r="K151" i="3"/>
  <c r="C151" i="3"/>
  <c r="L151" i="3"/>
  <c r="B152" i="3"/>
  <c r="E150" i="4"/>
  <c r="H150" i="4"/>
  <c r="B152" i="4"/>
  <c r="L151" i="4"/>
  <c r="K151" i="4"/>
  <c r="G151" i="4"/>
  <c r="D151" i="4"/>
  <c r="C151" i="4"/>
  <c r="F151" i="4"/>
  <c r="H155" i="2" l="1"/>
  <c r="E155" i="2"/>
  <c r="D156" i="2"/>
  <c r="F156" i="2"/>
  <c r="B157" i="2"/>
  <c r="L156" i="2"/>
  <c r="G156" i="2"/>
  <c r="C156" i="2"/>
  <c r="K156" i="2"/>
  <c r="J154" i="2"/>
  <c r="E151" i="4"/>
  <c r="C152" i="3"/>
  <c r="K152" i="3"/>
  <c r="L152" i="3"/>
  <c r="B153" i="3"/>
  <c r="J150" i="4"/>
  <c r="H151" i="4"/>
  <c r="L152" i="4"/>
  <c r="B153" i="4"/>
  <c r="K152" i="4"/>
  <c r="C152" i="4"/>
  <c r="G152" i="4"/>
  <c r="D152" i="4"/>
  <c r="F152" i="4"/>
  <c r="J155" i="2" l="1"/>
  <c r="E156" i="2"/>
  <c r="H156" i="2"/>
  <c r="L157" i="2"/>
  <c r="B158" i="2"/>
  <c r="G157" i="2"/>
  <c r="C157" i="2"/>
  <c r="F157" i="2"/>
  <c r="K157" i="2"/>
  <c r="D157" i="2"/>
  <c r="J151" i="4"/>
  <c r="L153" i="3"/>
  <c r="B154" i="3"/>
  <c r="C153" i="3"/>
  <c r="K153" i="3"/>
  <c r="H152" i="4"/>
  <c r="K153" i="4"/>
  <c r="B154" i="4"/>
  <c r="L153" i="4"/>
  <c r="G153" i="4"/>
  <c r="D153" i="4"/>
  <c r="C153" i="4"/>
  <c r="F153" i="4"/>
  <c r="E152" i="4"/>
  <c r="J152" i="4" s="1"/>
  <c r="H157" i="2" l="1"/>
  <c r="J156" i="2"/>
  <c r="E157" i="2"/>
  <c r="F158" i="2"/>
  <c r="B159" i="2"/>
  <c r="D158" i="2"/>
  <c r="L158" i="2"/>
  <c r="G158" i="2"/>
  <c r="K158" i="2"/>
  <c r="C158" i="2"/>
  <c r="E153" i="4"/>
  <c r="B155" i="3"/>
  <c r="K154" i="3"/>
  <c r="C154" i="3"/>
  <c r="L154" i="3"/>
  <c r="B155" i="4"/>
  <c r="K154" i="4"/>
  <c r="L154" i="4"/>
  <c r="G154" i="4"/>
  <c r="D154" i="4"/>
  <c r="C154" i="4"/>
  <c r="F154" i="4"/>
  <c r="H153" i="4"/>
  <c r="J157" i="2" l="1"/>
  <c r="E158" i="2"/>
  <c r="H158" i="2"/>
  <c r="B160" i="2"/>
  <c r="G159" i="2"/>
  <c r="K159" i="2"/>
  <c r="C159" i="2"/>
  <c r="D159" i="2"/>
  <c r="L159" i="2"/>
  <c r="F159" i="2"/>
  <c r="J153" i="4"/>
  <c r="B156" i="3"/>
  <c r="K155" i="3"/>
  <c r="C155" i="3"/>
  <c r="L155" i="3"/>
  <c r="H154" i="4"/>
  <c r="E154" i="4"/>
  <c r="L155" i="4"/>
  <c r="K155" i="4"/>
  <c r="B156" i="4"/>
  <c r="D155" i="4"/>
  <c r="G155" i="4"/>
  <c r="C155" i="4"/>
  <c r="F155" i="4"/>
  <c r="H155" i="4" l="1"/>
  <c r="E155" i="4"/>
  <c r="J158" i="2"/>
  <c r="H159" i="2"/>
  <c r="E159" i="2"/>
  <c r="F160" i="2"/>
  <c r="K160" i="2"/>
  <c r="C160" i="2"/>
  <c r="L160" i="2"/>
  <c r="B161" i="2"/>
  <c r="D160" i="2"/>
  <c r="G160" i="2"/>
  <c r="K156" i="3"/>
  <c r="L156" i="3"/>
  <c r="B157" i="3"/>
  <c r="C156" i="3"/>
  <c r="J154" i="4"/>
  <c r="K156" i="4"/>
  <c r="L156" i="4"/>
  <c r="B157" i="4"/>
  <c r="G156" i="4"/>
  <c r="D156" i="4"/>
  <c r="C156" i="4"/>
  <c r="F156" i="4"/>
  <c r="J155" i="4" l="1"/>
  <c r="J159" i="2"/>
  <c r="L161" i="2"/>
  <c r="D161" i="2"/>
  <c r="B162" i="2"/>
  <c r="G161" i="2"/>
  <c r="K161" i="2"/>
  <c r="C161" i="2"/>
  <c r="F161" i="2"/>
  <c r="E160" i="2"/>
  <c r="H160" i="2"/>
  <c r="L157" i="3"/>
  <c r="B158" i="3"/>
  <c r="K157" i="3"/>
  <c r="C157" i="3"/>
  <c r="E156" i="4"/>
  <c r="H156" i="4"/>
  <c r="L157" i="4"/>
  <c r="K157" i="4"/>
  <c r="B158" i="4"/>
  <c r="G157" i="4"/>
  <c r="D157" i="4"/>
  <c r="C157" i="4"/>
  <c r="F157" i="4"/>
  <c r="E161" i="2" l="1"/>
  <c r="K162" i="2"/>
  <c r="L162" i="2"/>
  <c r="B163" i="2"/>
  <c r="D162" i="2"/>
  <c r="G162" i="2"/>
  <c r="F162" i="2"/>
  <c r="C162" i="2"/>
  <c r="J160" i="2"/>
  <c r="H161" i="2"/>
  <c r="B159" i="3"/>
  <c r="K158" i="3"/>
  <c r="L158" i="3"/>
  <c r="C158" i="3"/>
  <c r="J156" i="4"/>
  <c r="E157" i="4"/>
  <c r="H157" i="4"/>
  <c r="L158" i="4"/>
  <c r="B159" i="4"/>
  <c r="K158" i="4"/>
  <c r="G158" i="4"/>
  <c r="D158" i="4"/>
  <c r="C158" i="4"/>
  <c r="F158" i="4"/>
  <c r="J161" i="2" l="1"/>
  <c r="H162" i="2"/>
  <c r="G163" i="2"/>
  <c r="F163" i="2"/>
  <c r="L163" i="2"/>
  <c r="D163" i="2"/>
  <c r="B164" i="2"/>
  <c r="C163" i="2"/>
  <c r="K163" i="2"/>
  <c r="E162" i="2"/>
  <c r="J157" i="4"/>
  <c r="H158" i="4"/>
  <c r="C159" i="3"/>
  <c r="L159" i="3"/>
  <c r="B160" i="3"/>
  <c r="K159" i="3"/>
  <c r="E158" i="4"/>
  <c r="L159" i="4"/>
  <c r="K159" i="4"/>
  <c r="B160" i="4"/>
  <c r="G159" i="4"/>
  <c r="D159" i="4"/>
  <c r="C159" i="4"/>
  <c r="F159" i="4"/>
  <c r="J162" i="2" l="1"/>
  <c r="H163" i="2"/>
  <c r="E163" i="2"/>
  <c r="G164" i="2"/>
  <c r="B165" i="2"/>
  <c r="C164" i="2"/>
  <c r="D164" i="2"/>
  <c r="L164" i="2"/>
  <c r="F164" i="2"/>
  <c r="K164" i="2"/>
  <c r="J158" i="4"/>
  <c r="L160" i="3"/>
  <c r="B161" i="3"/>
  <c r="C160" i="3"/>
  <c r="K160" i="3"/>
  <c r="E159" i="4"/>
  <c r="K160" i="4"/>
  <c r="L160" i="4"/>
  <c r="B161" i="4"/>
  <c r="G160" i="4"/>
  <c r="D160" i="4"/>
  <c r="C160" i="4"/>
  <c r="F160" i="4"/>
  <c r="H159" i="4"/>
  <c r="J163" i="2" l="1"/>
  <c r="H164" i="2"/>
  <c r="E164" i="2"/>
  <c r="K165" i="2"/>
  <c r="G165" i="2"/>
  <c r="F165" i="2"/>
  <c r="L165" i="2"/>
  <c r="D165" i="2"/>
  <c r="B166" i="2"/>
  <c r="C165" i="2"/>
  <c r="K161" i="3"/>
  <c r="L161" i="3"/>
  <c r="B162" i="3"/>
  <c r="C161" i="3"/>
  <c r="J159" i="4"/>
  <c r="E160" i="4"/>
  <c r="H160" i="4"/>
  <c r="B162" i="4"/>
  <c r="L161" i="4"/>
  <c r="K161" i="4"/>
  <c r="D161" i="4"/>
  <c r="G161" i="4"/>
  <c r="C161" i="4"/>
  <c r="F161" i="4"/>
  <c r="H161" i="4" l="1"/>
  <c r="E165" i="2"/>
  <c r="J164" i="2"/>
  <c r="H165" i="2"/>
  <c r="B167" i="2"/>
  <c r="L166" i="2"/>
  <c r="G166" i="2"/>
  <c r="D166" i="2"/>
  <c r="C166" i="2"/>
  <c r="F166" i="2"/>
  <c r="K166" i="2"/>
  <c r="J160" i="4"/>
  <c r="L162" i="3"/>
  <c r="B163" i="3"/>
  <c r="C162" i="3"/>
  <c r="K162" i="3"/>
  <c r="E161" i="4"/>
  <c r="L162" i="4"/>
  <c r="B163" i="4"/>
  <c r="K162" i="4"/>
  <c r="G162" i="4"/>
  <c r="D162" i="4"/>
  <c r="C162" i="4"/>
  <c r="F162" i="4"/>
  <c r="J165" i="2" l="1"/>
  <c r="J161" i="4"/>
  <c r="E166" i="2"/>
  <c r="H166" i="2"/>
  <c r="F167" i="2"/>
  <c r="K167" i="2"/>
  <c r="C167" i="2"/>
  <c r="G167" i="2"/>
  <c r="L167" i="2"/>
  <c r="D167" i="2"/>
  <c r="B168" i="2"/>
  <c r="B164" i="3"/>
  <c r="L163" i="3"/>
  <c r="C163" i="3"/>
  <c r="K163" i="3"/>
  <c r="H162" i="4"/>
  <c r="E162" i="4"/>
  <c r="L163" i="4"/>
  <c r="K163" i="4"/>
  <c r="B164" i="4"/>
  <c r="D163" i="4"/>
  <c r="G163" i="4"/>
  <c r="C163" i="4"/>
  <c r="F163" i="4"/>
  <c r="J166" i="2" l="1"/>
  <c r="L168" i="2"/>
  <c r="C168" i="2"/>
  <c r="K168" i="2"/>
  <c r="G168" i="2"/>
  <c r="F168" i="2"/>
  <c r="B169" i="2"/>
  <c r="D168" i="2"/>
  <c r="E167" i="2"/>
  <c r="H167" i="2"/>
  <c r="J162" i="4"/>
  <c r="E163" i="4"/>
  <c r="K164" i="3"/>
  <c r="L164" i="3"/>
  <c r="B165" i="3"/>
  <c r="C164" i="3"/>
  <c r="H163" i="4"/>
  <c r="K164" i="4"/>
  <c r="L164" i="4"/>
  <c r="B165" i="4"/>
  <c r="D164" i="4"/>
  <c r="G164" i="4"/>
  <c r="C164" i="4"/>
  <c r="F164" i="4"/>
  <c r="H164" i="4" l="1"/>
  <c r="J167" i="2"/>
  <c r="H168" i="2"/>
  <c r="L169" i="2"/>
  <c r="F169" i="2"/>
  <c r="G169" i="2"/>
  <c r="B170" i="2"/>
  <c r="C169" i="2"/>
  <c r="K169" i="2"/>
  <c r="D169" i="2"/>
  <c r="E168" i="2"/>
  <c r="J163" i="4"/>
  <c r="B166" i="3"/>
  <c r="K165" i="3"/>
  <c r="C165" i="3"/>
  <c r="L165" i="3"/>
  <c r="E164" i="4"/>
  <c r="J164" i="4" s="1"/>
  <c r="B166" i="4"/>
  <c r="L165" i="4"/>
  <c r="K165" i="4"/>
  <c r="C165" i="4"/>
  <c r="D165" i="4"/>
  <c r="G165" i="4"/>
  <c r="F165" i="4"/>
  <c r="J168" i="2" l="1"/>
  <c r="H169" i="2"/>
  <c r="E169" i="2"/>
  <c r="G170" i="2"/>
  <c r="K170" i="2"/>
  <c r="C170" i="2"/>
  <c r="F170" i="2"/>
  <c r="B171" i="2"/>
  <c r="D170" i="2"/>
  <c r="L170" i="2"/>
  <c r="K166" i="3"/>
  <c r="L166" i="3"/>
  <c r="B167" i="3"/>
  <c r="C166" i="3"/>
  <c r="E165" i="4"/>
  <c r="L166" i="4"/>
  <c r="B167" i="4"/>
  <c r="K166" i="4"/>
  <c r="G166" i="4"/>
  <c r="D166" i="4"/>
  <c r="C166" i="4"/>
  <c r="F166" i="4"/>
  <c r="H165" i="4"/>
  <c r="J165" i="4" s="1"/>
  <c r="J169" i="2" l="1"/>
  <c r="E170" i="2"/>
  <c r="H170" i="2"/>
  <c r="B172" i="2"/>
  <c r="G171" i="2"/>
  <c r="K171" i="2"/>
  <c r="C171" i="2"/>
  <c r="D171" i="2"/>
  <c r="L171" i="2"/>
  <c r="F171" i="2"/>
  <c r="K167" i="3"/>
  <c r="C167" i="3"/>
  <c r="L167" i="3"/>
  <c r="B168" i="3"/>
  <c r="H166" i="4"/>
  <c r="E166" i="4"/>
  <c r="B168" i="4"/>
  <c r="L167" i="4"/>
  <c r="K167" i="4"/>
  <c r="D167" i="4"/>
  <c r="G167" i="4"/>
  <c r="C167" i="4"/>
  <c r="F167" i="4"/>
  <c r="H167" i="4" l="1"/>
  <c r="J170" i="2"/>
  <c r="H171" i="2"/>
  <c r="E171" i="2"/>
  <c r="K172" i="2"/>
  <c r="C172" i="2"/>
  <c r="F172" i="2"/>
  <c r="B173" i="2"/>
  <c r="D172" i="2"/>
  <c r="L172" i="2"/>
  <c r="G172" i="2"/>
  <c r="J166" i="4"/>
  <c r="B169" i="3"/>
  <c r="L168" i="3"/>
  <c r="C168" i="3"/>
  <c r="K168" i="3"/>
  <c r="E167" i="4"/>
  <c r="B169" i="4"/>
  <c r="L168" i="4"/>
  <c r="K168" i="4"/>
  <c r="D168" i="4"/>
  <c r="G168" i="4"/>
  <c r="C168" i="4"/>
  <c r="F168" i="4"/>
  <c r="J167" i="4" l="1"/>
  <c r="J171" i="2"/>
  <c r="L173" i="2"/>
  <c r="D173" i="2"/>
  <c r="K173" i="2"/>
  <c r="G173" i="2"/>
  <c r="B174" i="2"/>
  <c r="C173" i="2"/>
  <c r="F173" i="2"/>
  <c r="E172" i="2"/>
  <c r="H172" i="2"/>
  <c r="H168" i="4"/>
  <c r="B170" i="3"/>
  <c r="K169" i="3"/>
  <c r="C169" i="3"/>
  <c r="L169" i="3"/>
  <c r="E168" i="4"/>
  <c r="L169" i="4"/>
  <c r="K169" i="4"/>
  <c r="B170" i="4"/>
  <c r="C169" i="4"/>
  <c r="D169" i="4"/>
  <c r="G169" i="4"/>
  <c r="F169" i="4"/>
  <c r="E173" i="2" l="1"/>
  <c r="J168" i="4"/>
  <c r="L174" i="2"/>
  <c r="B175" i="2"/>
  <c r="F174" i="2"/>
  <c r="D174" i="2"/>
  <c r="G174" i="2"/>
  <c r="K174" i="2"/>
  <c r="C174" i="2"/>
  <c r="J172" i="2"/>
  <c r="H173" i="2"/>
  <c r="K170" i="3"/>
  <c r="L170" i="3"/>
  <c r="B171" i="3"/>
  <c r="C170" i="3"/>
  <c r="E169" i="4"/>
  <c r="K170" i="4"/>
  <c r="L170" i="4"/>
  <c r="B171" i="4"/>
  <c r="D170" i="4"/>
  <c r="G170" i="4"/>
  <c r="C170" i="4"/>
  <c r="F170" i="4"/>
  <c r="H169" i="4"/>
  <c r="J173" i="2" l="1"/>
  <c r="E170" i="4"/>
  <c r="E174" i="2"/>
  <c r="H174" i="2"/>
  <c r="L175" i="2"/>
  <c r="D175" i="2"/>
  <c r="F175" i="2"/>
  <c r="C175" i="2"/>
  <c r="K175" i="2"/>
  <c r="B176" i="2"/>
  <c r="G175" i="2"/>
  <c r="H170" i="4"/>
  <c r="L171" i="3"/>
  <c r="B172" i="3"/>
  <c r="C171" i="3"/>
  <c r="K171" i="3"/>
  <c r="J169" i="4"/>
  <c r="B172" i="4"/>
  <c r="L171" i="4"/>
  <c r="K171" i="4"/>
  <c r="D171" i="4"/>
  <c r="G171" i="4"/>
  <c r="C171" i="4"/>
  <c r="F171" i="4"/>
  <c r="J170" i="4" l="1"/>
  <c r="J174" i="2"/>
  <c r="E175" i="2"/>
  <c r="H175" i="2"/>
  <c r="L176" i="2"/>
  <c r="C176" i="2"/>
  <c r="K176" i="2"/>
  <c r="G176" i="2"/>
  <c r="F176" i="2"/>
  <c r="B177" i="2"/>
  <c r="D176" i="2"/>
  <c r="H171" i="4"/>
  <c r="C172" i="3"/>
  <c r="B173" i="3"/>
  <c r="L172" i="3"/>
  <c r="K172" i="3"/>
  <c r="E171" i="4"/>
  <c r="L172" i="4"/>
  <c r="K172" i="4"/>
  <c r="B173" i="4"/>
  <c r="D172" i="4"/>
  <c r="G172" i="4"/>
  <c r="C172" i="4"/>
  <c r="F172" i="4"/>
  <c r="E172" i="4" l="1"/>
  <c r="J175" i="2"/>
  <c r="H176" i="2"/>
  <c r="B178" i="2"/>
  <c r="C177" i="2"/>
  <c r="F177" i="2"/>
  <c r="L177" i="2"/>
  <c r="D177" i="2"/>
  <c r="K177" i="2"/>
  <c r="G177" i="2"/>
  <c r="E176" i="2"/>
  <c r="J171" i="4"/>
  <c r="K173" i="3"/>
  <c r="L173" i="3"/>
  <c r="B174" i="3"/>
  <c r="C173" i="3"/>
  <c r="H172" i="4"/>
  <c r="B174" i="4"/>
  <c r="L173" i="4"/>
  <c r="K173" i="4"/>
  <c r="D173" i="4"/>
  <c r="G173" i="4"/>
  <c r="C173" i="4"/>
  <c r="F173" i="4"/>
  <c r="J176" i="2" l="1"/>
  <c r="J172" i="4"/>
  <c r="B179" i="2"/>
  <c r="F178" i="2"/>
  <c r="L178" i="2"/>
  <c r="G178" i="2"/>
  <c r="K178" i="2"/>
  <c r="C178" i="2"/>
  <c r="D178" i="2"/>
  <c r="H177" i="2"/>
  <c r="E177" i="2"/>
  <c r="E173" i="4"/>
  <c r="L174" i="3"/>
  <c r="B175" i="3"/>
  <c r="K174" i="3"/>
  <c r="C174" i="3"/>
  <c r="H173" i="4"/>
  <c r="L174" i="4"/>
  <c r="B175" i="4"/>
  <c r="K174" i="4"/>
  <c r="D174" i="4"/>
  <c r="G174" i="4"/>
  <c r="C174" i="4"/>
  <c r="F174" i="4"/>
  <c r="J177" i="2" l="1"/>
  <c r="E178" i="2"/>
  <c r="C179" i="2"/>
  <c r="F179" i="2"/>
  <c r="L179" i="2"/>
  <c r="D179" i="2"/>
  <c r="B180" i="2"/>
  <c r="G179" i="2"/>
  <c r="K179" i="2"/>
  <c r="H178" i="2"/>
  <c r="J173" i="4"/>
  <c r="E174" i="4"/>
  <c r="K175" i="3"/>
  <c r="L175" i="3"/>
  <c r="B176" i="3"/>
  <c r="C175" i="3"/>
  <c r="H174" i="4"/>
  <c r="L175" i="4"/>
  <c r="K175" i="4"/>
  <c r="B176" i="4"/>
  <c r="C175" i="4"/>
  <c r="G175" i="4"/>
  <c r="D175" i="4"/>
  <c r="F175" i="4"/>
  <c r="J178" i="2" l="1"/>
  <c r="J174" i="4"/>
  <c r="L180" i="2"/>
  <c r="G180" i="2"/>
  <c r="K180" i="2"/>
  <c r="C180" i="2"/>
  <c r="F180" i="2"/>
  <c r="B181" i="2"/>
  <c r="D180" i="2"/>
  <c r="E179" i="2"/>
  <c r="H179" i="2"/>
  <c r="H175" i="4"/>
  <c r="L176" i="3"/>
  <c r="K176" i="3"/>
  <c r="C176" i="3"/>
  <c r="B177" i="3"/>
  <c r="E175" i="4"/>
  <c r="B177" i="4"/>
  <c r="L176" i="4"/>
  <c r="K176" i="4"/>
  <c r="G176" i="4"/>
  <c r="D176" i="4"/>
  <c r="C176" i="4"/>
  <c r="F176" i="4"/>
  <c r="E180" i="2" l="1"/>
  <c r="J179" i="2"/>
  <c r="H180" i="2"/>
  <c r="K181" i="2"/>
  <c r="G181" i="2"/>
  <c r="C181" i="2"/>
  <c r="D181" i="2"/>
  <c r="L181" i="2"/>
  <c r="F181" i="2"/>
  <c r="B182" i="2"/>
  <c r="E176" i="4"/>
  <c r="J175" i="4"/>
  <c r="L177" i="3"/>
  <c r="K177" i="3"/>
  <c r="C177" i="3"/>
  <c r="B178" i="3"/>
  <c r="H176" i="4"/>
  <c r="L177" i="4"/>
  <c r="K177" i="4"/>
  <c r="B178" i="4"/>
  <c r="C177" i="4"/>
  <c r="D177" i="4"/>
  <c r="G177" i="4"/>
  <c r="F177" i="4"/>
  <c r="H181" i="2" l="1"/>
  <c r="J180" i="2"/>
  <c r="F182" i="2"/>
  <c r="K182" i="2"/>
  <c r="G182" i="2"/>
  <c r="L182" i="2"/>
  <c r="B183" i="2"/>
  <c r="D182" i="2"/>
  <c r="C182" i="2"/>
  <c r="E181" i="2"/>
  <c r="J176" i="4"/>
  <c r="K178" i="3"/>
  <c r="L178" i="3"/>
  <c r="B179" i="3"/>
  <c r="C178" i="3"/>
  <c r="E177" i="4"/>
  <c r="H177" i="4"/>
  <c r="L178" i="4"/>
  <c r="B179" i="4"/>
  <c r="K178" i="4"/>
  <c r="D178" i="4"/>
  <c r="G178" i="4"/>
  <c r="C178" i="4"/>
  <c r="F178" i="4"/>
  <c r="J181" i="2" l="1"/>
  <c r="E178" i="4"/>
  <c r="F183" i="2"/>
  <c r="L183" i="2"/>
  <c r="D183" i="2"/>
  <c r="B184" i="2"/>
  <c r="G183" i="2"/>
  <c r="K183" i="2"/>
  <c r="C183" i="2"/>
  <c r="E182" i="2"/>
  <c r="H182" i="2"/>
  <c r="L179" i="3"/>
  <c r="B180" i="3"/>
  <c r="C179" i="3"/>
  <c r="K179" i="3"/>
  <c r="H178" i="4"/>
  <c r="J177" i="4"/>
  <c r="L179" i="4"/>
  <c r="K179" i="4"/>
  <c r="B180" i="4"/>
  <c r="C179" i="4"/>
  <c r="D179" i="4"/>
  <c r="G179" i="4"/>
  <c r="F179" i="4"/>
  <c r="J178" i="4" l="1"/>
  <c r="E183" i="2"/>
  <c r="J182" i="2"/>
  <c r="H183" i="2"/>
  <c r="B185" i="2"/>
  <c r="F184" i="2"/>
  <c r="L184" i="2"/>
  <c r="G184" i="2"/>
  <c r="K184" i="2"/>
  <c r="C184" i="2"/>
  <c r="D184" i="2"/>
  <c r="B181" i="3"/>
  <c r="L180" i="3"/>
  <c r="C180" i="3"/>
  <c r="K180" i="3"/>
  <c r="H179" i="4"/>
  <c r="E179" i="4"/>
  <c r="B181" i="4"/>
  <c r="L180" i="4"/>
  <c r="K180" i="4"/>
  <c r="D180" i="4"/>
  <c r="G180" i="4"/>
  <c r="C180" i="4"/>
  <c r="F180" i="4"/>
  <c r="J183" i="2" l="1"/>
  <c r="E184" i="2"/>
  <c r="H184" i="2"/>
  <c r="B186" i="2"/>
  <c r="K185" i="2"/>
  <c r="G185" i="2"/>
  <c r="L185" i="2"/>
  <c r="D185" i="2"/>
  <c r="F185" i="2"/>
  <c r="C185" i="2"/>
  <c r="E180" i="4"/>
  <c r="K181" i="3"/>
  <c r="C181" i="3"/>
  <c r="L181" i="3"/>
  <c r="B182" i="3"/>
  <c r="H180" i="4"/>
  <c r="J179" i="4"/>
  <c r="L181" i="4"/>
  <c r="K181" i="4"/>
  <c r="B182" i="4"/>
  <c r="C181" i="4"/>
  <c r="G181" i="4"/>
  <c r="D181" i="4"/>
  <c r="F181" i="4"/>
  <c r="E185" i="2" l="1"/>
  <c r="H185" i="2"/>
  <c r="J184" i="2"/>
  <c r="L186" i="2"/>
  <c r="B187" i="2"/>
  <c r="D186" i="2"/>
  <c r="G186" i="2"/>
  <c r="F186" i="2"/>
  <c r="K186" i="2"/>
  <c r="C186" i="2"/>
  <c r="J180" i="4"/>
  <c r="K182" i="3"/>
  <c r="L182" i="3"/>
  <c r="C182" i="3"/>
  <c r="B183" i="3"/>
  <c r="H181" i="4"/>
  <c r="K182" i="4"/>
  <c r="L182" i="4"/>
  <c r="B183" i="4"/>
  <c r="D182" i="4"/>
  <c r="G182" i="4"/>
  <c r="C182" i="4"/>
  <c r="F182" i="4"/>
  <c r="E181" i="4"/>
  <c r="J181" i="4" s="1"/>
  <c r="E186" i="2" l="1"/>
  <c r="J185" i="2"/>
  <c r="H186" i="2"/>
  <c r="K187" i="2"/>
  <c r="B188" i="2"/>
  <c r="G187" i="2"/>
  <c r="L187" i="2"/>
  <c r="D187" i="2"/>
  <c r="F187" i="2"/>
  <c r="C187" i="2"/>
  <c r="H182" i="4"/>
  <c r="E182" i="4"/>
  <c r="B184" i="3"/>
  <c r="K183" i="3"/>
  <c r="L183" i="3"/>
  <c r="C183" i="3"/>
  <c r="L183" i="4"/>
  <c r="K183" i="4"/>
  <c r="B184" i="4"/>
  <c r="G183" i="4"/>
  <c r="C183" i="4"/>
  <c r="D183" i="4"/>
  <c r="F183" i="4"/>
  <c r="J186" i="2" l="1"/>
  <c r="E187" i="2"/>
  <c r="H187" i="2"/>
  <c r="C188" i="2"/>
  <c r="K188" i="2"/>
  <c r="G188" i="2"/>
  <c r="L188" i="2"/>
  <c r="B189" i="2"/>
  <c r="D188" i="2"/>
  <c r="F188" i="2"/>
  <c r="J182" i="4"/>
  <c r="K184" i="3"/>
  <c r="B185" i="3"/>
  <c r="L184" i="3"/>
  <c r="C184" i="3"/>
  <c r="H183" i="4"/>
  <c r="B185" i="4"/>
  <c r="L184" i="4"/>
  <c r="K184" i="4"/>
  <c r="G184" i="4"/>
  <c r="D184" i="4"/>
  <c r="C184" i="4"/>
  <c r="F184" i="4"/>
  <c r="E183" i="4"/>
  <c r="H188" i="2" l="1"/>
  <c r="J183" i="4"/>
  <c r="J187" i="2"/>
  <c r="G189" i="2"/>
  <c r="D189" i="2"/>
  <c r="F189" i="2"/>
  <c r="L189" i="2"/>
  <c r="C189" i="2"/>
  <c r="K189" i="2"/>
  <c r="B190" i="2"/>
  <c r="E188" i="2"/>
  <c r="L185" i="3"/>
  <c r="B186" i="3"/>
  <c r="K185" i="3"/>
  <c r="C185" i="3"/>
  <c r="H184" i="4"/>
  <c r="E184" i="4"/>
  <c r="L185" i="4"/>
  <c r="K185" i="4"/>
  <c r="B186" i="4"/>
  <c r="G185" i="4"/>
  <c r="C185" i="4"/>
  <c r="D185" i="4"/>
  <c r="F185" i="4"/>
  <c r="J188" i="2" l="1"/>
  <c r="H189" i="2"/>
  <c r="B191" i="2"/>
  <c r="L190" i="2"/>
  <c r="G190" i="2"/>
  <c r="C190" i="2"/>
  <c r="F190" i="2"/>
  <c r="D190" i="2"/>
  <c r="K190" i="2"/>
  <c r="E189" i="2"/>
  <c r="K186" i="3"/>
  <c r="C186" i="3"/>
  <c r="L186" i="3"/>
  <c r="B187" i="3"/>
  <c r="H185" i="4"/>
  <c r="J184" i="4"/>
  <c r="K186" i="4"/>
  <c r="L186" i="4"/>
  <c r="B187" i="4"/>
  <c r="D186" i="4"/>
  <c r="G186" i="4"/>
  <c r="C186" i="4"/>
  <c r="F186" i="4"/>
  <c r="E185" i="4"/>
  <c r="E186" i="4" l="1"/>
  <c r="J189" i="2"/>
  <c r="H190" i="2"/>
  <c r="F191" i="2"/>
  <c r="K191" i="2"/>
  <c r="C191" i="2"/>
  <c r="G191" i="2"/>
  <c r="L191" i="2"/>
  <c r="D191" i="2"/>
  <c r="B192" i="2"/>
  <c r="E190" i="2"/>
  <c r="J185" i="4"/>
  <c r="H186" i="4"/>
  <c r="J186" i="4" s="1"/>
  <c r="B188" i="3"/>
  <c r="K187" i="3"/>
  <c r="L187" i="3"/>
  <c r="C187" i="3"/>
  <c r="L187" i="4"/>
  <c r="K187" i="4"/>
  <c r="B188" i="4"/>
  <c r="C187" i="4"/>
  <c r="G187" i="4"/>
  <c r="D187" i="4"/>
  <c r="F187" i="4"/>
  <c r="J190" i="2" l="1"/>
  <c r="B193" i="2"/>
  <c r="C192" i="2"/>
  <c r="D192" i="2"/>
  <c r="L192" i="2"/>
  <c r="F192" i="2"/>
  <c r="K192" i="2"/>
  <c r="G192" i="2"/>
  <c r="E191" i="2"/>
  <c r="H191" i="2"/>
  <c r="H187" i="4"/>
  <c r="K188" i="3"/>
  <c r="B189" i="3"/>
  <c r="C188" i="3"/>
  <c r="L188" i="3"/>
  <c r="B189" i="4"/>
  <c r="L188" i="4"/>
  <c r="K188" i="4"/>
  <c r="D188" i="4"/>
  <c r="G188" i="4"/>
  <c r="C188" i="4"/>
  <c r="F188" i="4"/>
  <c r="E187" i="4"/>
  <c r="H188" i="4" l="1"/>
  <c r="E192" i="2"/>
  <c r="J187" i="4"/>
  <c r="C193" i="2"/>
  <c r="F193" i="2"/>
  <c r="B194" i="2"/>
  <c r="D193" i="2"/>
  <c r="L193" i="2"/>
  <c r="G193" i="2"/>
  <c r="K193" i="2"/>
  <c r="J191" i="2"/>
  <c r="H192" i="2"/>
  <c r="E188" i="4"/>
  <c r="L189" i="3"/>
  <c r="B190" i="3"/>
  <c r="K189" i="3"/>
  <c r="C189" i="3"/>
  <c r="L189" i="4"/>
  <c r="K189" i="4"/>
  <c r="B190" i="4"/>
  <c r="G189" i="4"/>
  <c r="C189" i="4"/>
  <c r="D189" i="4"/>
  <c r="F189" i="4"/>
  <c r="J188" i="4" l="1"/>
  <c r="J192" i="2"/>
  <c r="B195" i="2"/>
  <c r="K194" i="2"/>
  <c r="G194" i="2"/>
  <c r="F194" i="2"/>
  <c r="C194" i="2"/>
  <c r="D194" i="2"/>
  <c r="L194" i="2"/>
  <c r="E193" i="2"/>
  <c r="H193" i="2"/>
  <c r="L190" i="3"/>
  <c r="B191" i="3"/>
  <c r="C190" i="3"/>
  <c r="K190" i="3"/>
  <c r="H189" i="4"/>
  <c r="E189" i="4"/>
  <c r="K190" i="4"/>
  <c r="L190" i="4"/>
  <c r="B191" i="4"/>
  <c r="D190" i="4"/>
  <c r="G190" i="4"/>
  <c r="C190" i="4"/>
  <c r="F190" i="4"/>
  <c r="E190" i="4" l="1"/>
  <c r="J193" i="2"/>
  <c r="H194" i="2"/>
  <c r="B196" i="2"/>
  <c r="L195" i="2"/>
  <c r="G195" i="2"/>
  <c r="D195" i="2"/>
  <c r="C195" i="2"/>
  <c r="F195" i="2"/>
  <c r="K195" i="2"/>
  <c r="E194" i="2"/>
  <c r="H190" i="4"/>
  <c r="L191" i="3"/>
  <c r="B192" i="3"/>
  <c r="C191" i="3"/>
  <c r="K191" i="3"/>
  <c r="J189" i="4"/>
  <c r="B192" i="4"/>
  <c r="L191" i="4"/>
  <c r="K191" i="4"/>
  <c r="D191" i="4"/>
  <c r="G191" i="4"/>
  <c r="C191" i="4"/>
  <c r="F191" i="4"/>
  <c r="J190" i="4" l="1"/>
  <c r="J194" i="2"/>
  <c r="E191" i="4"/>
  <c r="E195" i="2"/>
  <c r="C196" i="2"/>
  <c r="D196" i="2"/>
  <c r="B197" i="2"/>
  <c r="F196" i="2"/>
  <c r="L196" i="2"/>
  <c r="G196" i="2"/>
  <c r="K196" i="2"/>
  <c r="H195" i="2"/>
  <c r="H191" i="4"/>
  <c r="B193" i="3"/>
  <c r="L192" i="3"/>
  <c r="C192" i="3"/>
  <c r="K192" i="3"/>
  <c r="L192" i="4"/>
  <c r="K192" i="4"/>
  <c r="B193" i="4"/>
  <c r="D192" i="4"/>
  <c r="G192" i="4"/>
  <c r="C192" i="4"/>
  <c r="F192" i="4"/>
  <c r="J195" i="2" l="1"/>
  <c r="J191" i="4"/>
  <c r="H192" i="4"/>
  <c r="F197" i="2"/>
  <c r="K197" i="2"/>
  <c r="D197" i="2"/>
  <c r="L197" i="2"/>
  <c r="G197" i="2"/>
  <c r="B198" i="2"/>
  <c r="C197" i="2"/>
  <c r="E196" i="2"/>
  <c r="H196" i="2"/>
  <c r="L193" i="3"/>
  <c r="B194" i="3"/>
  <c r="K193" i="3"/>
  <c r="C193" i="3"/>
  <c r="E192" i="4"/>
  <c r="B194" i="4"/>
  <c r="L193" i="4"/>
  <c r="K193" i="4"/>
  <c r="D193" i="4"/>
  <c r="G193" i="4"/>
  <c r="C193" i="4"/>
  <c r="F193" i="4"/>
  <c r="J192" i="4" l="1"/>
  <c r="E197" i="2"/>
  <c r="J196" i="2"/>
  <c r="H197" i="2"/>
  <c r="K198" i="2"/>
  <c r="K199" i="2" s="1"/>
  <c r="G198" i="2"/>
  <c r="F198" i="2"/>
  <c r="C198" i="2"/>
  <c r="D198" i="2"/>
  <c r="L198" i="2"/>
  <c r="L199" i="2" s="1"/>
  <c r="H193" i="4"/>
  <c r="K194" i="3"/>
  <c r="L194" i="3"/>
  <c r="C194" i="3"/>
  <c r="B195" i="3"/>
  <c r="E193" i="4"/>
  <c r="L194" i="4"/>
  <c r="B195" i="4"/>
  <c r="K194" i="4"/>
  <c r="D194" i="4"/>
  <c r="G194" i="4"/>
  <c r="C194" i="4"/>
  <c r="F194" i="4"/>
  <c r="E194" i="4" l="1"/>
  <c r="J197" i="2"/>
  <c r="E198" i="2"/>
  <c r="H198" i="2"/>
  <c r="J193" i="4"/>
  <c r="H194" i="4"/>
  <c r="C195" i="3"/>
  <c r="B196" i="3"/>
  <c r="K195" i="3"/>
  <c r="L195" i="3"/>
  <c r="L195" i="4"/>
  <c r="K195" i="4"/>
  <c r="B196" i="4"/>
  <c r="G195" i="4"/>
  <c r="C195" i="4"/>
  <c r="D195" i="4"/>
  <c r="F195" i="4"/>
  <c r="J194" i="4" l="1"/>
  <c r="J198" i="2"/>
  <c r="L196" i="3"/>
  <c r="C196" i="3"/>
  <c r="K196" i="3"/>
  <c r="B197" i="3"/>
  <c r="H195" i="4"/>
  <c r="L196" i="4"/>
  <c r="K196" i="4"/>
  <c r="B197" i="4"/>
  <c r="G196" i="4"/>
  <c r="D196" i="4"/>
  <c r="C196" i="4"/>
  <c r="F196" i="4"/>
  <c r="E195" i="4"/>
  <c r="J195" i="4" l="1"/>
  <c r="E196" i="4"/>
  <c r="K197" i="3"/>
  <c r="C197" i="3"/>
  <c r="B198" i="3"/>
  <c r="L197" i="3"/>
  <c r="H196" i="4"/>
  <c r="B198" i="4"/>
  <c r="L197" i="4"/>
  <c r="K197" i="4"/>
  <c r="D197" i="4"/>
  <c r="G197" i="4"/>
  <c r="C197" i="4"/>
  <c r="F197" i="4"/>
  <c r="E197" i="4" l="1"/>
  <c r="J196" i="4"/>
  <c r="H197" i="4"/>
  <c r="K198" i="3"/>
  <c r="C198" i="3"/>
  <c r="L198" i="3"/>
  <c r="L198" i="4"/>
  <c r="L199" i="4" s="1"/>
  <c r="K198" i="4"/>
  <c r="K199" i="4" s="1"/>
  <c r="D198" i="4"/>
  <c r="G198" i="4"/>
  <c r="C198" i="4"/>
  <c r="F198" i="4"/>
  <c r="E198" i="4" l="1"/>
  <c r="J197" i="4"/>
  <c r="H198" i="4"/>
  <c r="J198" i="4" l="1"/>
  <c r="G7" i="3"/>
  <c r="G10" i="3"/>
  <c r="G8" i="3"/>
  <c r="G6" i="3"/>
  <c r="G9" i="3"/>
  <c r="G5" i="3"/>
  <c r="D69" i="3" l="1"/>
  <c r="E69" i="3" s="1"/>
  <c r="D55" i="3"/>
  <c r="E55" i="3" s="1"/>
  <c r="G74" i="3"/>
  <c r="G20" i="3"/>
  <c r="G19" i="3"/>
  <c r="G24" i="3"/>
  <c r="G23" i="3"/>
  <c r="G22" i="3"/>
  <c r="G21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43" i="3"/>
  <c r="G42" i="3"/>
  <c r="G106" i="3"/>
  <c r="F21" i="3"/>
  <c r="F28" i="3"/>
  <c r="F38" i="3"/>
  <c r="F39" i="3"/>
  <c r="F47" i="3"/>
  <c r="F19" i="3"/>
  <c r="F23" i="3"/>
  <c r="F24" i="3"/>
  <c r="F32" i="3"/>
  <c r="F36" i="3"/>
  <c r="F37" i="3"/>
  <c r="F40" i="3"/>
  <c r="F44" i="3"/>
  <c r="F45" i="3"/>
  <c r="F34" i="3"/>
  <c r="I11" i="3"/>
  <c r="F188" i="3"/>
  <c r="F194" i="3"/>
  <c r="F189" i="3"/>
  <c r="F187" i="3"/>
  <c r="F55" i="3"/>
  <c r="F186" i="3"/>
  <c r="F51" i="3"/>
  <c r="F192" i="3"/>
  <c r="F56" i="3"/>
  <c r="F20" i="3"/>
  <c r="F53" i="3"/>
  <c r="F54" i="3"/>
  <c r="F198" i="3"/>
  <c r="F190" i="3"/>
  <c r="F185" i="3"/>
  <c r="F173" i="3"/>
  <c r="F168" i="3"/>
  <c r="F197" i="3"/>
  <c r="F196" i="3"/>
  <c r="F193" i="3"/>
  <c r="F184" i="3"/>
  <c r="F181" i="3"/>
  <c r="F172" i="3"/>
  <c r="F170" i="3"/>
  <c r="F166" i="3"/>
  <c r="F171" i="3"/>
  <c r="F174" i="3"/>
  <c r="F169" i="3"/>
  <c r="F148" i="3"/>
  <c r="F179" i="3"/>
  <c r="F178" i="3"/>
  <c r="F175" i="3"/>
  <c r="F165" i="3"/>
  <c r="F146" i="3"/>
  <c r="F128" i="3"/>
  <c r="F92" i="3"/>
  <c r="F107" i="3"/>
  <c r="F162" i="3"/>
  <c r="F161" i="3"/>
  <c r="F160" i="3"/>
  <c r="F159" i="3"/>
  <c r="F158" i="3"/>
  <c r="F157" i="3"/>
  <c r="F152" i="3"/>
  <c r="F151" i="3"/>
  <c r="F150" i="3"/>
  <c r="F145" i="3"/>
  <c r="F144" i="3"/>
  <c r="F139" i="3"/>
  <c r="F137" i="3"/>
  <c r="F131" i="3"/>
  <c r="F130" i="3"/>
  <c r="F129" i="3"/>
  <c r="F126" i="3"/>
  <c r="F119" i="3"/>
  <c r="F117" i="3"/>
  <c r="F115" i="3"/>
  <c r="F110" i="3"/>
  <c r="F195" i="3"/>
  <c r="F191" i="3"/>
  <c r="F183" i="3"/>
  <c r="F176" i="3"/>
  <c r="F86" i="3"/>
  <c r="F156" i="3"/>
  <c r="F155" i="3"/>
  <c r="F149" i="3"/>
  <c r="F134" i="3"/>
  <c r="F133" i="3"/>
  <c r="F182" i="3"/>
  <c r="F177" i="3"/>
  <c r="F180" i="3"/>
  <c r="F167" i="3"/>
  <c r="F143" i="3"/>
  <c r="F164" i="3"/>
  <c r="F154" i="3"/>
  <c r="F140" i="3"/>
  <c r="F138" i="3"/>
  <c r="F122" i="3"/>
  <c r="F116" i="3"/>
  <c r="F163" i="3"/>
  <c r="F153" i="3"/>
  <c r="F147" i="3"/>
  <c r="F142" i="3"/>
  <c r="F141" i="3"/>
  <c r="F135" i="3"/>
  <c r="F136" i="3"/>
  <c r="F127" i="3"/>
  <c r="F123" i="3"/>
  <c r="F121" i="3"/>
  <c r="F118" i="3"/>
  <c r="F108" i="3"/>
  <c r="F132" i="3"/>
  <c r="F125" i="3"/>
  <c r="F124" i="3"/>
  <c r="F120" i="3"/>
  <c r="F114" i="3"/>
  <c r="F113" i="3"/>
  <c r="F112" i="3"/>
  <c r="F111" i="3"/>
  <c r="F109" i="3"/>
  <c r="F106" i="3"/>
  <c r="F104" i="3"/>
  <c r="F103" i="3"/>
  <c r="G167" i="3"/>
  <c r="G151" i="3"/>
  <c r="G119" i="3"/>
  <c r="G87" i="3"/>
  <c r="G55" i="3"/>
  <c r="G184" i="3"/>
  <c r="G152" i="3"/>
  <c r="G120" i="3"/>
  <c r="G88" i="3"/>
  <c r="G56" i="3"/>
  <c r="G181" i="3"/>
  <c r="G149" i="3"/>
  <c r="G117" i="3"/>
  <c r="G85" i="3"/>
  <c r="G53" i="3"/>
  <c r="G182" i="3"/>
  <c r="G150" i="3"/>
  <c r="G118" i="3"/>
  <c r="G86" i="3"/>
  <c r="G54" i="3"/>
  <c r="G179" i="3"/>
  <c r="G147" i="3"/>
  <c r="G115" i="3"/>
  <c r="G83" i="3"/>
  <c r="G183" i="3"/>
  <c r="G175" i="3"/>
  <c r="G135" i="3"/>
  <c r="D39" i="8"/>
  <c r="E39" i="8" s="1"/>
  <c r="F26" i="3"/>
  <c r="F29" i="3"/>
  <c r="F30" i="3"/>
  <c r="F31" i="3"/>
  <c r="F33" i="3"/>
  <c r="F35" i="3"/>
  <c r="F41" i="3"/>
  <c r="F42" i="3"/>
  <c r="F46" i="3"/>
  <c r="F48" i="3"/>
  <c r="F58" i="3"/>
  <c r="F25" i="3"/>
  <c r="F50" i="3"/>
  <c r="F57" i="3"/>
  <c r="F59" i="3"/>
  <c r="F61" i="3"/>
  <c r="F62" i="3"/>
  <c r="F63" i="3"/>
  <c r="D65" i="3"/>
  <c r="E65" i="3" s="1"/>
  <c r="F65" i="3"/>
  <c r="F67" i="3"/>
  <c r="F72" i="3"/>
  <c r="F77" i="3"/>
  <c r="F90" i="3"/>
  <c r="F95" i="3"/>
  <c r="D67" i="3"/>
  <c r="E67" i="3" s="1"/>
  <c r="F80" i="3"/>
  <c r="F69" i="3"/>
  <c r="F78" i="3"/>
  <c r="F96" i="3"/>
  <c r="D57" i="3"/>
  <c r="E57" i="3" s="1"/>
  <c r="F91" i="3"/>
  <c r="D79" i="3"/>
  <c r="E79" i="3" s="1"/>
  <c r="F85" i="3"/>
  <c r="H85" i="3" s="1"/>
  <c r="F94" i="3"/>
  <c r="F105" i="3"/>
  <c r="D60" i="3"/>
  <c r="E60" i="3" s="1"/>
  <c r="F73" i="3"/>
  <c r="F75" i="3"/>
  <c r="D77" i="3"/>
  <c r="E77" i="3" s="1"/>
  <c r="F93" i="3"/>
  <c r="F102" i="3"/>
  <c r="G58" i="3"/>
  <c r="G90" i="3"/>
  <c r="G122" i="3"/>
  <c r="G154" i="3"/>
  <c r="G186" i="3"/>
  <c r="G57" i="3"/>
  <c r="G89" i="3"/>
  <c r="G121" i="3"/>
  <c r="G153" i="3"/>
  <c r="G185" i="3"/>
  <c r="G60" i="3"/>
  <c r="G92" i="3"/>
  <c r="G124" i="3"/>
  <c r="G156" i="3"/>
  <c r="G188" i="3"/>
  <c r="G59" i="3"/>
  <c r="G91" i="3"/>
  <c r="G123" i="3"/>
  <c r="G155" i="3"/>
  <c r="G187" i="3"/>
  <c r="G62" i="3"/>
  <c r="G94" i="3"/>
  <c r="G126" i="3"/>
  <c r="G158" i="3"/>
  <c r="G190" i="3"/>
  <c r="G61" i="3"/>
  <c r="G93" i="3"/>
  <c r="G125" i="3"/>
  <c r="G157" i="3"/>
  <c r="G189" i="3"/>
  <c r="G64" i="3"/>
  <c r="G96" i="3"/>
  <c r="G128" i="3"/>
  <c r="G160" i="3"/>
  <c r="G192" i="3"/>
  <c r="G63" i="3"/>
  <c r="G95" i="3"/>
  <c r="G127" i="3"/>
  <c r="G159" i="3"/>
  <c r="G50" i="3"/>
  <c r="G82" i="3"/>
  <c r="G114" i="3"/>
  <c r="G146" i="3"/>
  <c r="G178" i="3"/>
  <c r="G49" i="3"/>
  <c r="G81" i="3"/>
  <c r="G113" i="3"/>
  <c r="G145" i="3"/>
  <c r="G177" i="3"/>
  <c r="G52" i="3"/>
  <c r="G84" i="3"/>
  <c r="G116" i="3"/>
  <c r="G148" i="3"/>
  <c r="G180" i="3"/>
  <c r="G51" i="3"/>
  <c r="G99" i="3"/>
  <c r="G163" i="3"/>
  <c r="G70" i="3"/>
  <c r="G134" i="3"/>
  <c r="G198" i="3"/>
  <c r="G101" i="3"/>
  <c r="G165" i="3"/>
  <c r="G72" i="3"/>
  <c r="G136" i="3"/>
  <c r="G40" i="3"/>
  <c r="G103" i="3"/>
  <c r="D137" i="3"/>
  <c r="E137" i="3" s="1"/>
  <c r="D136" i="3"/>
  <c r="E136" i="3" s="1"/>
  <c r="D135" i="3"/>
  <c r="E135" i="3" s="1"/>
  <c r="D178" i="3"/>
  <c r="E178" i="3" s="1"/>
  <c r="D177" i="3"/>
  <c r="E177" i="3" s="1"/>
  <c r="D186" i="3"/>
  <c r="E186" i="3" s="1"/>
  <c r="D185" i="3"/>
  <c r="E185" i="3" s="1"/>
  <c r="D155" i="3"/>
  <c r="E155" i="3" s="1"/>
  <c r="D154" i="3"/>
  <c r="E154" i="3" s="1"/>
  <c r="D153" i="3"/>
  <c r="E153" i="3" s="1"/>
  <c r="D167" i="3"/>
  <c r="E167" i="3" s="1"/>
  <c r="D176" i="3"/>
  <c r="E176" i="3" s="1"/>
  <c r="D192" i="3"/>
  <c r="E192" i="3" s="1"/>
  <c r="D191" i="3"/>
  <c r="E191" i="3" s="1"/>
  <c r="D175" i="3"/>
  <c r="E175" i="3" s="1"/>
  <c r="D174" i="3"/>
  <c r="E174" i="3" s="1"/>
  <c r="D140" i="3"/>
  <c r="E140" i="3" s="1"/>
  <c r="D139" i="3"/>
  <c r="E139" i="3" s="1"/>
  <c r="D162" i="3"/>
  <c r="E162" i="3" s="1"/>
  <c r="D102" i="3"/>
  <c r="E102" i="3" s="1"/>
  <c r="D164" i="3"/>
  <c r="E164" i="3" s="1"/>
  <c r="D163" i="3"/>
  <c r="E163" i="3" s="1"/>
  <c r="D146" i="3"/>
  <c r="E146" i="3" s="1"/>
  <c r="D145" i="3"/>
  <c r="E145" i="3" s="1"/>
  <c r="D194" i="3"/>
  <c r="E194" i="3" s="1"/>
  <c r="D188" i="3"/>
  <c r="E188" i="3" s="1"/>
  <c r="D184" i="3"/>
  <c r="E184" i="3" s="1"/>
  <c r="D183" i="3"/>
  <c r="E183" i="3" s="1"/>
  <c r="D182" i="3"/>
  <c r="E182" i="3" s="1"/>
  <c r="D143" i="3"/>
  <c r="E143" i="3" s="1"/>
  <c r="D142" i="3"/>
  <c r="E142" i="3" s="1"/>
  <c r="D173" i="3"/>
  <c r="E173" i="3" s="1"/>
  <c r="D168" i="3"/>
  <c r="E168" i="3" s="1"/>
  <c r="D181" i="3"/>
  <c r="E181" i="3" s="1"/>
  <c r="D180" i="3"/>
  <c r="E180" i="3" s="1"/>
  <c r="D179" i="3"/>
  <c r="E179" i="3" s="1"/>
  <c r="D172" i="3"/>
  <c r="E172" i="3" s="1"/>
  <c r="D156" i="3"/>
  <c r="E156" i="3" s="1"/>
  <c r="D197" i="3"/>
  <c r="E197" i="3" s="1"/>
  <c r="D196" i="3"/>
  <c r="E196" i="3" s="1"/>
  <c r="D195" i="3"/>
  <c r="E195" i="3" s="1"/>
  <c r="D193" i="3"/>
  <c r="E193" i="3" s="1"/>
  <c r="D151" i="3"/>
  <c r="E151" i="3" s="1"/>
  <c r="D171" i="3"/>
  <c r="E171" i="3" s="1"/>
  <c r="D170" i="3"/>
  <c r="E170" i="3" s="1"/>
  <c r="D169" i="3"/>
  <c r="E169" i="3" s="1"/>
  <c r="D198" i="3"/>
  <c r="E198" i="3" s="1"/>
  <c r="D190" i="3"/>
  <c r="E190" i="3" s="1"/>
  <c r="D189" i="3"/>
  <c r="E189" i="3" s="1"/>
  <c r="D166" i="3"/>
  <c r="E166" i="3" s="1"/>
  <c r="D161" i="3"/>
  <c r="E161" i="3" s="1"/>
  <c r="D160" i="3"/>
  <c r="E160" i="3" s="1"/>
  <c r="D187" i="3"/>
  <c r="E187" i="3" s="1"/>
  <c r="D158" i="3"/>
  <c r="E158" i="3" s="1"/>
  <c r="D124" i="3"/>
  <c r="E124" i="3" s="1"/>
  <c r="D122" i="3"/>
  <c r="E122" i="3" s="1"/>
  <c r="D85" i="3"/>
  <c r="E85" i="3" s="1"/>
  <c r="D83" i="3"/>
  <c r="E83" i="3" s="1"/>
  <c r="D134" i="3"/>
  <c r="E134" i="3" s="1"/>
  <c r="D132" i="3"/>
  <c r="E132" i="3" s="1"/>
  <c r="D110" i="3"/>
  <c r="E110" i="3" s="1"/>
  <c r="D144" i="3"/>
  <c r="E144" i="3" s="1"/>
  <c r="D88" i="3"/>
  <c r="E88" i="3" s="1"/>
  <c r="D130" i="3"/>
  <c r="E130" i="3" s="1"/>
  <c r="D129" i="3"/>
  <c r="E129" i="3" s="1"/>
  <c r="D96" i="3"/>
  <c r="E96" i="3" s="1"/>
  <c r="D76" i="3"/>
  <c r="E76" i="3" s="1"/>
  <c r="D123" i="3"/>
  <c r="E123" i="3" s="1"/>
  <c r="D99" i="3"/>
  <c r="E99" i="3" s="1"/>
  <c r="D131" i="3"/>
  <c r="E131" i="3" s="1"/>
  <c r="D159" i="3"/>
  <c r="E159" i="3" s="1"/>
  <c r="D152" i="3"/>
  <c r="E152" i="3" s="1"/>
  <c r="D95" i="3"/>
  <c r="E95" i="3" s="1"/>
  <c r="D117" i="3"/>
  <c r="E117" i="3" s="1"/>
  <c r="D91" i="3"/>
  <c r="E91" i="3" s="1"/>
  <c r="D94" i="3"/>
  <c r="E94" i="3" s="1"/>
  <c r="D90" i="3"/>
  <c r="E90" i="3" s="1"/>
  <c r="D78" i="3"/>
  <c r="E78" i="3" s="1"/>
  <c r="D165" i="3"/>
  <c r="E165" i="3" s="1"/>
  <c r="D81" i="3"/>
  <c r="E81" i="3" s="1"/>
  <c r="D80" i="3"/>
  <c r="E80" i="3" s="1"/>
  <c r="D107" i="3"/>
  <c r="E107" i="3" s="1"/>
  <c r="D82" i="3"/>
  <c r="E82" i="3" s="1"/>
  <c r="D86" i="3"/>
  <c r="E86" i="3" s="1"/>
  <c r="D84" i="3"/>
  <c r="E84" i="3" s="1"/>
  <c r="D133" i="3"/>
  <c r="E133" i="3" s="1"/>
  <c r="D64" i="3"/>
  <c r="E64" i="3" s="1"/>
  <c r="D63" i="3"/>
  <c r="E63" i="3" s="1"/>
  <c r="D120" i="3"/>
  <c r="E120" i="3" s="1"/>
  <c r="D101" i="3"/>
  <c r="E101" i="3" s="1"/>
  <c r="D100" i="3"/>
  <c r="E100" i="3" s="1"/>
  <c r="D87" i="3"/>
  <c r="E87" i="3" s="1"/>
  <c r="D141" i="3"/>
  <c r="E141" i="3" s="1"/>
  <c r="D92" i="3"/>
  <c r="E92" i="3" s="1"/>
  <c r="D106" i="3"/>
  <c r="E106" i="3" s="1"/>
  <c r="D105" i="3"/>
  <c r="E105" i="3" s="1"/>
  <c r="D112" i="3"/>
  <c r="E112" i="3" s="1"/>
  <c r="D157" i="3"/>
  <c r="E157" i="3" s="1"/>
  <c r="D125" i="3"/>
  <c r="E125" i="3" s="1"/>
  <c r="D111" i="3"/>
  <c r="E111" i="3" s="1"/>
  <c r="D68" i="3"/>
  <c r="E68" i="3" s="1"/>
  <c r="D150" i="3"/>
  <c r="E150" i="3" s="1"/>
  <c r="D149" i="3"/>
  <c r="E149" i="3" s="1"/>
  <c r="D148" i="3"/>
  <c r="E148" i="3" s="1"/>
  <c r="D98" i="3"/>
  <c r="E98" i="3" s="1"/>
  <c r="D75" i="3"/>
  <c r="E75" i="3" s="1"/>
  <c r="D74" i="3"/>
  <c r="E74" i="3" s="1"/>
  <c r="D71" i="3"/>
  <c r="E71" i="3" s="1"/>
  <c r="D73" i="3"/>
  <c r="E73" i="3" s="1"/>
  <c r="D72" i="3"/>
  <c r="E72" i="3" s="1"/>
  <c r="D147" i="3"/>
  <c r="E147" i="3" s="1"/>
  <c r="D115" i="3"/>
  <c r="E115" i="3" s="1"/>
  <c r="D114" i="3"/>
  <c r="E114" i="3" s="1"/>
  <c r="D138" i="3"/>
  <c r="E138" i="3" s="1"/>
  <c r="D128" i="3"/>
  <c r="E128" i="3" s="1"/>
  <c r="D127" i="3"/>
  <c r="E127" i="3" s="1"/>
  <c r="D126" i="3"/>
  <c r="E126" i="3" s="1"/>
  <c r="D121" i="3"/>
  <c r="E121" i="3" s="1"/>
  <c r="D119" i="3"/>
  <c r="E119" i="3" s="1"/>
  <c r="D118" i="3"/>
  <c r="E118" i="3" s="1"/>
  <c r="D113" i="3"/>
  <c r="E113" i="3" s="1"/>
  <c r="D109" i="3"/>
  <c r="E109" i="3" s="1"/>
  <c r="D108" i="3"/>
  <c r="E108" i="3" s="1"/>
  <c r="D104" i="3"/>
  <c r="E104" i="3" s="1"/>
  <c r="D62" i="3"/>
  <c r="E62" i="3" s="1"/>
  <c r="D61" i="3"/>
  <c r="E61" i="3" s="1"/>
  <c r="D116" i="3"/>
  <c r="E116" i="3" s="1"/>
  <c r="F22" i="3"/>
  <c r="F27" i="3"/>
  <c r="F49" i="3"/>
  <c r="F52" i="3"/>
  <c r="F64" i="3"/>
  <c r="D66" i="3"/>
  <c r="E66" i="3" s="1"/>
  <c r="F68" i="3"/>
  <c r="F70" i="3"/>
  <c r="F71" i="3"/>
  <c r="F79" i="3"/>
  <c r="F83" i="3"/>
  <c r="F88" i="3"/>
  <c r="F74" i="3"/>
  <c r="F66" i="3"/>
  <c r="D70" i="3"/>
  <c r="E70" i="3" s="1"/>
  <c r="F87" i="3"/>
  <c r="D89" i="3"/>
  <c r="E89" i="3" s="1"/>
  <c r="F84" i="3"/>
  <c r="H84" i="3" s="1"/>
  <c r="F99" i="3"/>
  <c r="H99" i="3" s="1"/>
  <c r="F101" i="3"/>
  <c r="H101" i="3" s="1"/>
  <c r="D103" i="3"/>
  <c r="E103" i="3" s="1"/>
  <c r="D59" i="3"/>
  <c r="E59" i="3" s="1"/>
  <c r="D56" i="3"/>
  <c r="E56" i="3" s="1"/>
  <c r="D58" i="3"/>
  <c r="E58" i="3" s="1"/>
  <c r="F81" i="3"/>
  <c r="H81" i="3" s="1"/>
  <c r="J81" i="3" s="1"/>
  <c r="F76" i="3"/>
  <c r="F60" i="3"/>
  <c r="D93" i="3"/>
  <c r="E93" i="3" s="1"/>
  <c r="F82" i="3"/>
  <c r="F89" i="3"/>
  <c r="F97" i="3"/>
  <c r="D97" i="3"/>
  <c r="E97" i="3" s="1"/>
  <c r="F98" i="3"/>
  <c r="F100" i="3"/>
  <c r="G138" i="3"/>
  <c r="G170" i="3"/>
  <c r="G41" i="3"/>
  <c r="G73" i="3"/>
  <c r="G105" i="3"/>
  <c r="G137" i="3"/>
  <c r="G169" i="3"/>
  <c r="G44" i="3"/>
  <c r="G76" i="3"/>
  <c r="G108" i="3"/>
  <c r="G140" i="3"/>
  <c r="G172" i="3"/>
  <c r="G43" i="3"/>
  <c r="G75" i="3"/>
  <c r="G107" i="3"/>
  <c r="G139" i="3"/>
  <c r="G171" i="3"/>
  <c r="G46" i="3"/>
  <c r="G78" i="3"/>
  <c r="G110" i="3"/>
  <c r="G142" i="3"/>
  <c r="G174" i="3"/>
  <c r="G45" i="3"/>
  <c r="G77" i="3"/>
  <c r="G109" i="3"/>
  <c r="G141" i="3"/>
  <c r="G173" i="3"/>
  <c r="G48" i="3"/>
  <c r="G80" i="3"/>
  <c r="G112" i="3"/>
  <c r="G144" i="3"/>
  <c r="G176" i="3"/>
  <c r="G47" i="3"/>
  <c r="G79" i="3"/>
  <c r="G111" i="3"/>
  <c r="G143" i="3"/>
  <c r="G191" i="3"/>
  <c r="G66" i="3"/>
  <c r="G98" i="3"/>
  <c r="G130" i="3"/>
  <c r="G162" i="3"/>
  <c r="G194" i="3"/>
  <c r="G65" i="3"/>
  <c r="G97" i="3"/>
  <c r="G129" i="3"/>
  <c r="G161" i="3"/>
  <c r="G193" i="3"/>
  <c r="G68" i="3"/>
  <c r="G100" i="3"/>
  <c r="G132" i="3"/>
  <c r="G164" i="3"/>
  <c r="G196" i="3"/>
  <c r="G67" i="3"/>
  <c r="G131" i="3"/>
  <c r="G195" i="3"/>
  <c r="G102" i="3"/>
  <c r="G166" i="3"/>
  <c r="G69" i="3"/>
  <c r="G133" i="3"/>
  <c r="G197" i="3"/>
  <c r="G104" i="3"/>
  <c r="G168" i="3"/>
  <c r="G71" i="3"/>
  <c r="H32" i="3" l="1"/>
  <c r="J32" i="3" s="1"/>
  <c r="H21" i="3"/>
  <c r="J21" i="3" s="1"/>
  <c r="H34" i="3"/>
  <c r="J34" i="3" s="1"/>
  <c r="H23" i="3"/>
  <c r="J23" i="3" s="1"/>
  <c r="H88" i="3"/>
  <c r="J88" i="3" s="1"/>
  <c r="H38" i="3"/>
  <c r="J38" i="3" s="1"/>
  <c r="H39" i="3"/>
  <c r="J39" i="3" s="1"/>
  <c r="H33" i="3"/>
  <c r="J33" i="3" s="1"/>
  <c r="H24" i="3"/>
  <c r="J24" i="3" s="1"/>
  <c r="H82" i="3"/>
  <c r="J82" i="3" s="1"/>
  <c r="H27" i="3"/>
  <c r="J27" i="3" s="1"/>
  <c r="H20" i="3"/>
  <c r="J20" i="3" s="1"/>
  <c r="H83" i="3"/>
  <c r="J83" i="3" s="1"/>
  <c r="D38" i="8"/>
  <c r="E38" i="8" s="1"/>
  <c r="H22" i="3"/>
  <c r="J22" i="3" s="1"/>
  <c r="H25" i="3"/>
  <c r="J25" i="3" s="1"/>
  <c r="H35" i="3"/>
  <c r="J35" i="3" s="1"/>
  <c r="H31" i="3"/>
  <c r="J31" i="3" s="1"/>
  <c r="H29" i="3"/>
  <c r="J29" i="3" s="1"/>
  <c r="H106" i="3"/>
  <c r="J106" i="3" s="1"/>
  <c r="H37" i="3"/>
  <c r="J37" i="3" s="1"/>
  <c r="H47" i="3"/>
  <c r="J47" i="3" s="1"/>
  <c r="H43" i="3"/>
  <c r="J43" i="3" s="1"/>
  <c r="J101" i="3"/>
  <c r="H87" i="3"/>
  <c r="J87" i="3" s="1"/>
  <c r="H70" i="3"/>
  <c r="J70" i="3" s="1"/>
  <c r="H52" i="3"/>
  <c r="J52" i="3" s="1"/>
  <c r="H30" i="3"/>
  <c r="J30" i="3" s="1"/>
  <c r="H26" i="3"/>
  <c r="J26" i="3" s="1"/>
  <c r="H44" i="3"/>
  <c r="J44" i="3" s="1"/>
  <c r="H89" i="3"/>
  <c r="J89" i="3" s="1"/>
  <c r="H60" i="3"/>
  <c r="J60" i="3" s="1"/>
  <c r="H74" i="3"/>
  <c r="J74" i="3" s="1"/>
  <c r="H64" i="3"/>
  <c r="J64" i="3" s="1"/>
  <c r="H49" i="3"/>
  <c r="J49" i="3" s="1"/>
  <c r="H42" i="3"/>
  <c r="J42" i="3" s="1"/>
  <c r="H36" i="3"/>
  <c r="J36" i="3" s="1"/>
  <c r="H19" i="3"/>
  <c r="J19" i="3" s="1"/>
  <c r="H28" i="3"/>
  <c r="J28" i="3" s="1"/>
  <c r="J99" i="3"/>
  <c r="D36" i="8"/>
  <c r="E36" i="8" s="1"/>
  <c r="D40" i="8"/>
  <c r="E40" i="8" s="1"/>
  <c r="D35" i="8"/>
  <c r="E35" i="8" s="1"/>
  <c r="D37" i="8"/>
  <c r="E37" i="8" s="1"/>
  <c r="H45" i="3"/>
  <c r="J45" i="3" s="1"/>
  <c r="H40" i="3"/>
  <c r="J40" i="3" s="1"/>
  <c r="J84" i="3"/>
  <c r="H100" i="3"/>
  <c r="J100" i="3" s="1"/>
  <c r="H91" i="3"/>
  <c r="J91" i="3" s="1"/>
  <c r="H98" i="3"/>
  <c r="J98" i="3" s="1"/>
  <c r="H97" i="3"/>
  <c r="J97" i="3" s="1"/>
  <c r="H76" i="3"/>
  <c r="J76" i="3" s="1"/>
  <c r="H71" i="3"/>
  <c r="J71" i="3" s="1"/>
  <c r="H68" i="3"/>
  <c r="J68" i="3" s="1"/>
  <c r="H93" i="3"/>
  <c r="J93" i="3" s="1"/>
  <c r="H75" i="3"/>
  <c r="J75" i="3" s="1"/>
  <c r="H94" i="3"/>
  <c r="J94" i="3" s="1"/>
  <c r="H78" i="3"/>
  <c r="J78" i="3" s="1"/>
  <c r="H80" i="3"/>
  <c r="J80" i="3" s="1"/>
  <c r="H95" i="3"/>
  <c r="J95" i="3" s="1"/>
  <c r="H77" i="3"/>
  <c r="J77" i="3" s="1"/>
  <c r="H67" i="3"/>
  <c r="J67" i="3" s="1"/>
  <c r="H62" i="3"/>
  <c r="J62" i="3" s="1"/>
  <c r="H59" i="3"/>
  <c r="J59" i="3" s="1"/>
  <c r="H50" i="3"/>
  <c r="J50" i="3" s="1"/>
  <c r="H58" i="3"/>
  <c r="J58" i="3" s="1"/>
  <c r="H46" i="3"/>
  <c r="J46" i="3" s="1"/>
  <c r="H41" i="3"/>
  <c r="J41" i="3" s="1"/>
  <c r="H104" i="3"/>
  <c r="J104" i="3" s="1"/>
  <c r="H109" i="3"/>
  <c r="J109" i="3" s="1"/>
  <c r="H112" i="3"/>
  <c r="J112" i="3" s="1"/>
  <c r="H114" i="3"/>
  <c r="J114" i="3" s="1"/>
  <c r="H124" i="3"/>
  <c r="J124" i="3" s="1"/>
  <c r="H132" i="3"/>
  <c r="J132" i="3" s="1"/>
  <c r="H118" i="3"/>
  <c r="J118" i="3" s="1"/>
  <c r="H123" i="3"/>
  <c r="J123" i="3" s="1"/>
  <c r="H136" i="3"/>
  <c r="J136" i="3" s="1"/>
  <c r="H141" i="3"/>
  <c r="J141" i="3" s="1"/>
  <c r="H147" i="3"/>
  <c r="J147" i="3" s="1"/>
  <c r="H163" i="3"/>
  <c r="J163" i="3" s="1"/>
  <c r="H122" i="3"/>
  <c r="J122" i="3" s="1"/>
  <c r="H140" i="3"/>
  <c r="J140" i="3" s="1"/>
  <c r="H164" i="3"/>
  <c r="J164" i="3" s="1"/>
  <c r="H167" i="3"/>
  <c r="J167" i="3" s="1"/>
  <c r="H177" i="3"/>
  <c r="J177" i="3" s="1"/>
  <c r="H133" i="3"/>
  <c r="J133" i="3" s="1"/>
  <c r="H149" i="3"/>
  <c r="J149" i="3" s="1"/>
  <c r="H156" i="3"/>
  <c r="J156" i="3" s="1"/>
  <c r="H176" i="3"/>
  <c r="J176" i="3" s="1"/>
  <c r="H191" i="3"/>
  <c r="J191" i="3" s="1"/>
  <c r="H110" i="3"/>
  <c r="J110" i="3" s="1"/>
  <c r="H117" i="3"/>
  <c r="J117" i="3" s="1"/>
  <c r="H126" i="3"/>
  <c r="J126" i="3" s="1"/>
  <c r="H130" i="3"/>
  <c r="J130" i="3" s="1"/>
  <c r="H137" i="3"/>
  <c r="J137" i="3" s="1"/>
  <c r="H144" i="3"/>
  <c r="J144" i="3" s="1"/>
  <c r="H150" i="3"/>
  <c r="J150" i="3" s="1"/>
  <c r="H152" i="3"/>
  <c r="J152" i="3" s="1"/>
  <c r="H158" i="3"/>
  <c r="J158" i="3" s="1"/>
  <c r="H160" i="3"/>
  <c r="J160" i="3" s="1"/>
  <c r="H162" i="3"/>
  <c r="J162" i="3" s="1"/>
  <c r="H92" i="3"/>
  <c r="J92" i="3" s="1"/>
  <c r="H146" i="3"/>
  <c r="J146" i="3" s="1"/>
  <c r="H175" i="3"/>
  <c r="J175" i="3" s="1"/>
  <c r="H179" i="3"/>
  <c r="J179" i="3" s="1"/>
  <c r="H169" i="3"/>
  <c r="J169" i="3" s="1"/>
  <c r="H171" i="3"/>
  <c r="J171" i="3" s="1"/>
  <c r="H170" i="3"/>
  <c r="J170" i="3" s="1"/>
  <c r="H181" i="3"/>
  <c r="J181" i="3" s="1"/>
  <c r="H193" i="3"/>
  <c r="J193" i="3" s="1"/>
  <c r="H197" i="3"/>
  <c r="J197" i="3" s="1"/>
  <c r="H173" i="3"/>
  <c r="J173" i="3" s="1"/>
  <c r="H190" i="3"/>
  <c r="J190" i="3" s="1"/>
  <c r="H54" i="3"/>
  <c r="J54" i="3" s="1"/>
  <c r="H192" i="3"/>
  <c r="J192" i="3" s="1"/>
  <c r="H186" i="3"/>
  <c r="J186" i="3" s="1"/>
  <c r="H187" i="3"/>
  <c r="J187" i="3" s="1"/>
  <c r="H194" i="3"/>
  <c r="J194" i="3" s="1"/>
  <c r="H66" i="3"/>
  <c r="J66" i="3" s="1"/>
  <c r="H79" i="3"/>
  <c r="J79" i="3" s="1"/>
  <c r="H102" i="3"/>
  <c r="J102" i="3" s="1"/>
  <c r="H73" i="3"/>
  <c r="J73" i="3" s="1"/>
  <c r="H105" i="3"/>
  <c r="J105" i="3" s="1"/>
  <c r="J85" i="3"/>
  <c r="H96" i="3"/>
  <c r="J96" i="3" s="1"/>
  <c r="H69" i="3"/>
  <c r="J69" i="3" s="1"/>
  <c r="H90" i="3"/>
  <c r="J90" i="3" s="1"/>
  <c r="H72" i="3"/>
  <c r="J72" i="3" s="1"/>
  <c r="H65" i="3"/>
  <c r="J65" i="3" s="1"/>
  <c r="H63" i="3"/>
  <c r="J63" i="3" s="1"/>
  <c r="H61" i="3"/>
  <c r="J61" i="3" s="1"/>
  <c r="H57" i="3"/>
  <c r="J57" i="3" s="1"/>
  <c r="H48" i="3"/>
  <c r="J48" i="3" s="1"/>
  <c r="H103" i="3"/>
  <c r="J103" i="3" s="1"/>
  <c r="H111" i="3"/>
  <c r="J111" i="3" s="1"/>
  <c r="H113" i="3"/>
  <c r="J113" i="3" s="1"/>
  <c r="H120" i="3"/>
  <c r="J120" i="3" s="1"/>
  <c r="H125" i="3"/>
  <c r="J125" i="3" s="1"/>
  <c r="H108" i="3"/>
  <c r="J108" i="3" s="1"/>
  <c r="H121" i="3"/>
  <c r="J121" i="3" s="1"/>
  <c r="H127" i="3"/>
  <c r="J127" i="3" s="1"/>
  <c r="H135" i="3"/>
  <c r="J135" i="3" s="1"/>
  <c r="H142" i="3"/>
  <c r="J142" i="3" s="1"/>
  <c r="H153" i="3"/>
  <c r="J153" i="3" s="1"/>
  <c r="H116" i="3"/>
  <c r="J116" i="3" s="1"/>
  <c r="H138" i="3"/>
  <c r="J138" i="3" s="1"/>
  <c r="H154" i="3"/>
  <c r="J154" i="3" s="1"/>
  <c r="H143" i="3"/>
  <c r="J143" i="3" s="1"/>
  <c r="H180" i="3"/>
  <c r="J180" i="3" s="1"/>
  <c r="H182" i="3"/>
  <c r="J182" i="3" s="1"/>
  <c r="H134" i="3"/>
  <c r="J134" i="3" s="1"/>
  <c r="H155" i="3"/>
  <c r="J155" i="3" s="1"/>
  <c r="H86" i="3"/>
  <c r="J86" i="3" s="1"/>
  <c r="H183" i="3"/>
  <c r="J183" i="3" s="1"/>
  <c r="H195" i="3"/>
  <c r="J195" i="3" s="1"/>
  <c r="H115" i="3"/>
  <c r="J115" i="3" s="1"/>
  <c r="H119" i="3"/>
  <c r="J119" i="3" s="1"/>
  <c r="H129" i="3"/>
  <c r="J129" i="3" s="1"/>
  <c r="H131" i="3"/>
  <c r="J131" i="3" s="1"/>
  <c r="H139" i="3"/>
  <c r="J139" i="3" s="1"/>
  <c r="H145" i="3"/>
  <c r="J145" i="3" s="1"/>
  <c r="H151" i="3"/>
  <c r="J151" i="3" s="1"/>
  <c r="H157" i="3"/>
  <c r="J157" i="3" s="1"/>
  <c r="H159" i="3"/>
  <c r="J159" i="3" s="1"/>
  <c r="H161" i="3"/>
  <c r="J161" i="3" s="1"/>
  <c r="H107" i="3"/>
  <c r="J107" i="3" s="1"/>
  <c r="H128" i="3"/>
  <c r="J128" i="3" s="1"/>
  <c r="H165" i="3"/>
  <c r="J165" i="3" s="1"/>
  <c r="H178" i="3"/>
  <c r="J178" i="3" s="1"/>
  <c r="H148" i="3"/>
  <c r="J148" i="3" s="1"/>
  <c r="H174" i="3"/>
  <c r="J174" i="3" s="1"/>
  <c r="H166" i="3"/>
  <c r="J166" i="3" s="1"/>
  <c r="H172" i="3"/>
  <c r="J172" i="3" s="1"/>
  <c r="H184" i="3"/>
  <c r="J184" i="3" s="1"/>
  <c r="H196" i="3"/>
  <c r="J196" i="3" s="1"/>
  <c r="H168" i="3"/>
  <c r="J168" i="3" s="1"/>
  <c r="H185" i="3"/>
  <c r="J185" i="3" s="1"/>
  <c r="H198" i="3"/>
  <c r="J198" i="3" s="1"/>
  <c r="H53" i="3"/>
  <c r="J53" i="3" s="1"/>
  <c r="H56" i="3"/>
  <c r="J56" i="3" s="1"/>
  <c r="H51" i="3"/>
  <c r="J51" i="3" s="1"/>
  <c r="H55" i="3"/>
  <c r="J55" i="3" s="1"/>
  <c r="H189" i="3"/>
  <c r="J189" i="3" s="1"/>
  <c r="H188" i="3"/>
  <c r="J188" i="3" s="1"/>
  <c r="L36" i="3" l="1"/>
  <c r="K36" i="3"/>
  <c r="L37" i="3"/>
  <c r="K37" i="3"/>
  <c r="L38" i="3"/>
  <c r="K38" i="3"/>
  <c r="K39" i="3"/>
  <c r="L39" i="3"/>
  <c r="L40" i="3"/>
  <c r="K40" i="3"/>
  <c r="K41" i="3"/>
  <c r="L41" i="3"/>
  <c r="L42" i="3"/>
  <c r="K42" i="3"/>
  <c r="L43" i="3"/>
  <c r="K43" i="3"/>
  <c r="K44" i="3"/>
  <c r="L44" i="3"/>
  <c r="K45" i="3"/>
  <c r="L45" i="3"/>
  <c r="K46" i="3"/>
  <c r="L46" i="3"/>
  <c r="K47" i="3"/>
  <c r="L47" i="3"/>
  <c r="L56" i="3"/>
  <c r="K56" i="3"/>
  <c r="K58" i="3"/>
  <c r="L58" i="3"/>
  <c r="K59" i="3"/>
  <c r="L59" i="3"/>
  <c r="L57" i="3"/>
  <c r="K57" i="3"/>
  <c r="L48" i="3"/>
  <c r="K48" i="3"/>
  <c r="L49" i="3"/>
  <c r="K49" i="3"/>
  <c r="L50" i="3"/>
  <c r="K50" i="3"/>
  <c r="K51" i="3"/>
  <c r="L51" i="3"/>
  <c r="L52" i="3"/>
  <c r="K52" i="3"/>
  <c r="L53" i="3"/>
  <c r="K53" i="3"/>
  <c r="K54" i="3"/>
  <c r="L54" i="3"/>
  <c r="D75" i="8"/>
  <c r="D79" i="8" s="1"/>
  <c r="D34" i="8"/>
  <c r="E34" i="8" s="1"/>
  <c r="D77" i="8"/>
  <c r="K55" i="3"/>
  <c r="D33" i="8"/>
  <c r="E33" i="8" s="1"/>
  <c r="L55" i="3"/>
  <c r="D76" i="8" l="1"/>
  <c r="L199" i="3"/>
  <c r="K199" i="3"/>
  <c r="E41" i="8"/>
  <c r="E50" i="8" s="1"/>
  <c r="E83" i="8" s="1"/>
  <c r="D9" i="5" l="1"/>
</calcChain>
</file>

<file path=xl/sharedStrings.xml><?xml version="1.0" encoding="utf-8"?>
<sst xmlns="http://schemas.openxmlformats.org/spreadsheetml/2006/main" count="1979" uniqueCount="371">
  <si>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</si>
  <si>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</si>
  <si>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</si>
  <si>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</si>
  <si>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</si>
  <si>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</si>
  <si>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</si>
  <si>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</si>
  <si>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</si>
  <si>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</si>
  <si>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</si>
  <si>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</si>
  <si>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</si>
  <si>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</si>
  <si>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</si>
  <si>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</si>
  <si>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</si>
  <si>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</si>
  <si>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</si>
  <si>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</si>
  <si>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</si>
  <si>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</si>
  <si>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</si>
  <si>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</si>
  <si>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</si>
  <si>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</si>
  <si>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</si>
  <si>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</si>
  <si>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</si>
  <si>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</si>
  <si>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</si>
  <si>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</si>
  <si>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</si>
  <si>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</si>
  <si>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</si>
  <si>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CITY 02 T-55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</si>
  <si>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</si>
  <si>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</si>
  <si>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</si>
  <si>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</si>
  <si>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</si>
  <si>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</si>
  <si>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</si>
  <si>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</si>
  <si>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</si>
  <si>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</si>
  <si>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</si>
  <si>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</si>
  <si>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</si>
  <si>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</si>
  <si>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</si>
  <si>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</si>
  <si>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</si>
  <si>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</si>
  <si>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</si>
  <si>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</si>
  <si>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</si>
  <si>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</si>
  <si>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</si>
  <si>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</si>
  <si>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</si>
  <si>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</si>
  <si>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</si>
  <si>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Preço Base 19</t>
  </si>
  <si>
    <t>Preço Base 20</t>
  </si>
  <si>
    <t>Preço Base 21</t>
  </si>
  <si>
    <t>Preço Base 22</t>
  </si>
  <si>
    <t>Preço Base 23</t>
  </si>
  <si>
    <t>Preço Base 24</t>
  </si>
  <si>
    <t>Preço Base 25</t>
  </si>
  <si>
    <t>Preço Base 26</t>
  </si>
  <si>
    <t>Preço Base 27</t>
  </si>
  <si>
    <t>Preço Base 28</t>
  </si>
  <si>
    <t>Preço Base 29</t>
  </si>
  <si>
    <t>Preço Base 30</t>
  </si>
  <si>
    <t>Preço Base 31</t>
  </si>
  <si>
    <t>Preço Base 32</t>
  </si>
  <si>
    <t>Preço Base 33</t>
  </si>
  <si>
    <t>Preço Base 34</t>
  </si>
  <si>
    <t>Preço Base 35</t>
  </si>
  <si>
    <t>Preço Base 36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</si>
  <si>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</si>
  <si>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</si>
  <si>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</si>
  <si>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</si>
  <si>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</si>
  <si>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</si>
  <si>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</si>
  <si>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</si>
  <si>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</si>
  <si>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</si>
  <si>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</si>
  <si>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</si>
  <si>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</si>
  <si>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</si>
  <si>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</si>
  <si>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</si>
  <si>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</si>
  <si>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</si>
  <si>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</si>
  <si>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</si>
  <si>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</si>
  <si>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</si>
  <si>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</si>
  <si>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</si>
  <si>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</si>
  <si>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</si>
  <si>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</si>
  <si>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</si>
  <si>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</si>
  <si>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</si>
  <si>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</si>
  <si>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Contrato</t>
  </si>
  <si>
    <t>Disponivel</t>
  </si>
  <si>
    <t>FURLAN</t>
  </si>
  <si>
    <t>PERMUTA JG</t>
  </si>
  <si>
    <t>Leila</t>
  </si>
  <si>
    <t>DNA IVANA</t>
  </si>
  <si>
    <t>Família JG</t>
  </si>
  <si>
    <t>MATHEUS NN</t>
  </si>
  <si>
    <t>Furlan</t>
  </si>
  <si>
    <t>Resumo de Informações</t>
  </si>
  <si>
    <t>Informações da Tabela</t>
  </si>
  <si>
    <t>N° Unds Disponiveis</t>
  </si>
  <si>
    <t>VGV Disponivel</t>
  </si>
  <si>
    <t>Preço Médio Disponivel</t>
  </si>
  <si>
    <t>R$/M2</t>
  </si>
  <si>
    <t>1- Histórico de Correção da Tabela / Preço Médio</t>
  </si>
  <si>
    <t xml:space="preserve">Mês </t>
  </si>
  <si>
    <t>Incc</t>
  </si>
  <si>
    <t>Mensal</t>
  </si>
  <si>
    <t>Acumulado</t>
  </si>
  <si>
    <t>% de Correção</t>
  </si>
  <si>
    <t>Valor médio do M2 (R$)</t>
  </si>
  <si>
    <t>SET</t>
  </si>
  <si>
    <t>abril</t>
  </si>
  <si>
    <t>Inserir</t>
  </si>
  <si>
    <t xml:space="preserve"> </t>
  </si>
  <si>
    <t>TABELA HUB  - JULHO 2023 - ENTREGA: JUNHO 2024</t>
  </si>
  <si>
    <t>As parcelas serão corrigidas pelo INCC até o habite-se, após o habite-se será IGPM + 1%</t>
  </si>
  <si>
    <t>UNIDADES</t>
  </si>
  <si>
    <t>TIPO</t>
  </si>
  <si>
    <t>Área Privativa Total (m2)</t>
  </si>
  <si>
    <t>Área Apart. (m2)</t>
  </si>
  <si>
    <t>Área descob. (m2)</t>
  </si>
  <si>
    <t>Vagas de Garagem</t>
  </si>
  <si>
    <t>Pavimentos vagas</t>
  </si>
  <si>
    <t>Esc. Nº</t>
  </si>
  <si>
    <t>Área Esc. (m2)</t>
  </si>
  <si>
    <t>Pav. Esc.</t>
  </si>
  <si>
    <t>M²</t>
  </si>
  <si>
    <t>Valor Total</t>
  </si>
  <si>
    <t>ENTRADA</t>
  </si>
  <si>
    <t>SUBTOTAL</t>
  </si>
  <si>
    <t>FINANCIA. BANCÁRIO</t>
  </si>
  <si>
    <t>Principal</t>
  </si>
  <si>
    <t>30 /60 /90 DIAS</t>
  </si>
  <si>
    <t>2Q</t>
  </si>
  <si>
    <t>SS2</t>
  </si>
  <si>
    <t>E9</t>
  </si>
  <si>
    <t>2S</t>
  </si>
  <si>
    <t>TER</t>
  </si>
  <si>
    <t>D2</t>
  </si>
  <si>
    <t>E31</t>
  </si>
  <si>
    <t>PG1</t>
  </si>
  <si>
    <t>E48</t>
  </si>
  <si>
    <t>E47</t>
  </si>
  <si>
    <t>1S</t>
  </si>
  <si>
    <t>125P</t>
  </si>
  <si>
    <t>E8</t>
  </si>
  <si>
    <t>PG2</t>
  </si>
  <si>
    <t>E59</t>
  </si>
  <si>
    <t>SS3</t>
  </si>
  <si>
    <t>E7</t>
  </si>
  <si>
    <t>D1</t>
  </si>
  <si>
    <t>E4</t>
  </si>
  <si>
    <t>E3</t>
  </si>
  <si>
    <t>E1</t>
  </si>
  <si>
    <t>E44</t>
  </si>
  <si>
    <t>E46</t>
  </si>
  <si>
    <t>E10</t>
  </si>
  <si>
    <t>124P</t>
  </si>
  <si>
    <t>E11</t>
  </si>
  <si>
    <t>D8</t>
  </si>
  <si>
    <t>D12</t>
  </si>
  <si>
    <t>E42</t>
  </si>
  <si>
    <t>E45</t>
  </si>
  <si>
    <t>E2</t>
  </si>
  <si>
    <t>E5</t>
  </si>
  <si>
    <t>E6</t>
  </si>
  <si>
    <t>E51</t>
  </si>
  <si>
    <t>318/ 318A</t>
  </si>
  <si>
    <t>E56</t>
  </si>
  <si>
    <t>D11</t>
  </si>
  <si>
    <t>D9</t>
  </si>
  <si>
    <t>D10</t>
  </si>
  <si>
    <t>D7</t>
  </si>
  <si>
    <t>SS1</t>
  </si>
  <si>
    <t>E12</t>
  </si>
  <si>
    <t>E30</t>
  </si>
  <si>
    <t>D4</t>
  </si>
  <si>
    <t>D5</t>
  </si>
  <si>
    <t>D6</t>
  </si>
  <si>
    <t>E50</t>
  </si>
  <si>
    <t>E34</t>
  </si>
  <si>
    <t>179P</t>
  </si>
  <si>
    <t>E27</t>
  </si>
  <si>
    <t>213P</t>
  </si>
  <si>
    <t>E29</t>
  </si>
  <si>
    <t>E49</t>
  </si>
  <si>
    <t>E37</t>
  </si>
  <si>
    <t>E33</t>
  </si>
  <si>
    <t>E38</t>
  </si>
  <si>
    <t>E39</t>
  </si>
  <si>
    <t>E53</t>
  </si>
  <si>
    <t>E54</t>
  </si>
  <si>
    <t>E16</t>
  </si>
  <si>
    <t>E17</t>
  </si>
  <si>
    <t>E41</t>
  </si>
  <si>
    <t>E23</t>
  </si>
  <si>
    <t>E20</t>
  </si>
  <si>
    <t>E52</t>
  </si>
  <si>
    <t>E55</t>
  </si>
  <si>
    <t>E43</t>
  </si>
  <si>
    <t>169P</t>
  </si>
  <si>
    <t>E40</t>
  </si>
  <si>
    <t>E18</t>
  </si>
  <si>
    <t>E21</t>
  </si>
  <si>
    <t>E28</t>
  </si>
  <si>
    <t>E19</t>
  </si>
  <si>
    <t>E15</t>
  </si>
  <si>
    <t>E24</t>
  </si>
  <si>
    <t>E25</t>
  </si>
  <si>
    <t>E14</t>
  </si>
  <si>
    <t>E22</t>
  </si>
  <si>
    <t>E26</t>
  </si>
  <si>
    <t>E13</t>
  </si>
  <si>
    <t>334P</t>
  </si>
  <si>
    <t>E58</t>
  </si>
  <si>
    <t>E60</t>
  </si>
  <si>
    <t>E57</t>
  </si>
  <si>
    <t>D3</t>
  </si>
  <si>
    <t>E61</t>
  </si>
  <si>
    <t>D13</t>
  </si>
  <si>
    <t>291/ 290</t>
  </si>
  <si>
    <t>E35</t>
  </si>
  <si>
    <t>251/ 251A</t>
  </si>
  <si>
    <t>E32</t>
  </si>
  <si>
    <t>295/ 294</t>
  </si>
  <si>
    <t>E36</t>
  </si>
  <si>
    <t>CARTA PROPOSTA</t>
  </si>
  <si>
    <t xml:space="preserve">À   </t>
  </si>
  <si>
    <t>Hesa 17 Investimentos Imobiliários Ltda</t>
  </si>
  <si>
    <t xml:space="preserve">             Através desta o(s) Proponente(s) abaixo qualificado(s), formaliza(m) uma proposta para aquisição do objeto descrito cujos termos e condições seguem para a avaliação do Vendedor.</t>
  </si>
  <si>
    <t>DADOS DO(S) PROPONENTE(S)</t>
  </si>
  <si>
    <t>NOME:</t>
  </si>
  <si>
    <t>DATA DE NASCIMENTO:</t>
  </si>
  <si>
    <t xml:space="preserve">CPF nº: </t>
  </si>
  <si>
    <t>TELEFONE:</t>
  </si>
  <si>
    <t>CELULAR:</t>
  </si>
  <si>
    <t>CONJUGE:</t>
  </si>
  <si>
    <t>RAZÃO SOCIAL:</t>
  </si>
  <si>
    <t>RAMO DE ATIVIDADE:</t>
  </si>
  <si>
    <t>ANO DE CONSTITUIÇÃO:</t>
  </si>
  <si>
    <t>CNPJ n°:</t>
  </si>
  <si>
    <t>REPRESENTANTE LEGAL</t>
  </si>
  <si>
    <t>OBJETO DA PROPOSTA</t>
  </si>
  <si>
    <t>Empreendi- mento:</t>
  </si>
  <si>
    <t>Chateau Bougainville</t>
  </si>
  <si>
    <t>Unidade Autonoma:</t>
  </si>
  <si>
    <t>Bloco:</t>
  </si>
  <si>
    <t>-</t>
  </si>
  <si>
    <t>Box(s):</t>
  </si>
  <si>
    <t>Determinados</t>
  </si>
  <si>
    <t>Escaninho:</t>
  </si>
  <si>
    <t>Determinado</t>
  </si>
  <si>
    <t>Vaga Avulsa:</t>
  </si>
  <si>
    <t>PREÇO E FORMA DE PAGAMENTO</t>
  </si>
  <si>
    <t>Número de Parcelas</t>
  </si>
  <si>
    <t>Periodicidade</t>
  </si>
  <si>
    <t>Data do 1° Vencimento da Série</t>
  </si>
  <si>
    <t>Valor Unitário Nesta Data</t>
  </si>
  <si>
    <t>Valor Total da Série de Parcelas</t>
  </si>
  <si>
    <t>Atualização Monetária</t>
  </si>
  <si>
    <t>Observações</t>
  </si>
  <si>
    <t>Total nesta data</t>
  </si>
  <si>
    <t>Financiamento</t>
  </si>
  <si>
    <t>Total Financiamento nesta data</t>
  </si>
  <si>
    <t>TOTAL DA PROPOSTA NESTA DATA</t>
  </si>
  <si>
    <t>ATUALIZAÇÃO MONETÁRIA</t>
  </si>
  <si>
    <t>1- A partir desta data, até a data prevista para entrega do empreendimento, os valores serão reajustados pelo INCC (Índice Nacional da Construção Civil), publicado pela Fundação Getúlio Vargas, exceto as parcelas fixas.</t>
  </si>
  <si>
    <t>2- A partir da data prevista para entrega do empreendimento, até a quitação final, os valores serão reajustados, mensalmente, pelo IGP-M (Índice Geral de Preços de Mercado), divulgado pela Fundação Getúlio Vargas, acrescida de juros de 12% ao ano, calculado pelo Sistema Price de Amortização.</t>
  </si>
  <si>
    <t xml:space="preserve">CONSIDERAÇÕES GERAIS </t>
  </si>
  <si>
    <t>Declaro que tenho conhecimento integral sobre as as condições pertinentes a esta proposta, tais como;</t>
  </si>
  <si>
    <t>1- Esta proposta será analisada pelo VENDEDOR que poderá recusá-la, ainda que imotivadamente.</t>
  </si>
  <si>
    <t>2- Aprovada a proposta, ocasião em que será irretratável, será(ão) apresentado(s) o(s) cheque(s) referente ao sinal de negócio e o vencimento as parcelas independe da assinatura do contrato particular de compra e venda.</t>
  </si>
  <si>
    <t>3- O(s) Proponente(s) se compremete(m) a comparecer no prazo máximo de 48 horas, após a convocação do VENDEDOR, para firmar o contrato particular. Não atendida a convocação no prazo estipulado, esta proposta poderá ser cancelada e o(s) Proponente(s) perderá(ão) o sinal dado.</t>
  </si>
  <si>
    <t>4- A concessão do Financiamento, na ocasião da entrega do empreendimento, está sujeita a análise junto às agências de proteção de crédito (não poderá existir restrições em nome do(s) Proponente(s)), ao pagamento pontual (ou seja, sem atrasos em nenhuma parcela) e ao cumprimento da condição de pagamento descrita nesta proposta (não poderá haver repactuações nas condições de pagamento)</t>
  </si>
  <si>
    <t>5- Em caso de recusa dessa proposta, ou ainda, em caso de devolução do(s) cheque(s) de sinal, essa proposta perderá qualquer eficácia jurídica, ficando o bem totalmente liberado para comercialização.</t>
  </si>
  <si>
    <t>DADOS INTERMEDIAÇÃO</t>
  </si>
  <si>
    <t>Corretor</t>
  </si>
  <si>
    <t>Gerente</t>
  </si>
  <si>
    <t>Empresa de Vendas</t>
  </si>
  <si>
    <t>SERVIÇOS DE INTERMEDIAÇÃO E FORMA DE PAGAMENTO</t>
  </si>
  <si>
    <t>Declaro que contratei os serviços profissionais abaixo identificados para que, em meu nome, promovam todos os atos necessários para mediação e firmamento desta proposta, sendo certo que:</t>
  </si>
  <si>
    <t>1- Vindo a mesma ser aprovada e aceita pela incorporadora, pagarei ao(s) intermediador(es) pelos serviços os valores abaixo discriminados.</t>
  </si>
  <si>
    <t>2- Em caso de recusa ou não aceitação da proposta, o intermediador assume a responsabilidade em proceder à devolução do(s) valor(es) ou cheque(s) relativo(s) a remuneração dos serviços de intermediação, sem qualquer espécie de despesas.</t>
  </si>
  <si>
    <t>3- Sendo aceita da proposta e formalizado o compromisso de compra e venda, o Proponente reconhece que os serviços do intermediador foram prestados e não são passíveis de impugnação a qualquer título e muito menos sujeito a qualquer devolução.</t>
  </si>
  <si>
    <t>4- As demais condições sobre a prestação de serviços de intermediação foram acordadas com o(s) intermediador(es), ficando o Vendedor insento da responsabilidade sobre estes serviços.</t>
  </si>
  <si>
    <t>Creci</t>
  </si>
  <si>
    <t>Intermediador(es)</t>
  </si>
  <si>
    <t>Valor dos Honorários</t>
  </si>
  <si>
    <t>Telefone</t>
  </si>
  <si>
    <t>Total dos serviços de Intermediação</t>
  </si>
  <si>
    <t>PREÇO TOTAL DA PROPOSTA + SERVIÇOS DE INTERMEDIAÇÃO</t>
  </si>
  <si>
    <t>TOTAL NESTA DATA (Proposta + Intermediação)</t>
  </si>
  <si>
    <t>LOCAL, DATA e ASSINATURA</t>
  </si>
  <si>
    <t>Local:</t>
  </si>
  <si>
    <t>Data:</t>
  </si>
  <si>
    <t>Assinatura do(s) intermediador(es)</t>
  </si>
  <si>
    <t>Assinatura do(s) Proponente(s):</t>
  </si>
  <si>
    <t>Goiânia/GO</t>
  </si>
  <si>
    <t>Empresas</t>
  </si>
  <si>
    <t>SOL OESTE INVEST.IMOB.</t>
  </si>
  <si>
    <t>SOC.RES. BUENO UM S/A</t>
  </si>
  <si>
    <t>SOC. GRAN BUENO S.A.</t>
  </si>
  <si>
    <t>RES.VACA BRAVA UM S/A</t>
  </si>
  <si>
    <t>SOC.RES.BARAO DE TEFFE S/A</t>
  </si>
  <si>
    <t>RES.FELICITA</t>
  </si>
  <si>
    <t>SOC.RES. SANTA ANGELINA S/A</t>
  </si>
  <si>
    <t>SOC.RES.AGUAS CLARAS RUA 20 S/A</t>
  </si>
  <si>
    <t>SOC.RES.BOSQUE FLAMBOYANT</t>
  </si>
  <si>
    <t>SOC.RES.OESTE TREZE S/A</t>
  </si>
  <si>
    <t>RES.SPAZIO FIRENZE</t>
  </si>
  <si>
    <t>SOC.RES.PADRE TEIXEIRA S/A</t>
  </si>
  <si>
    <t>SOC.RES.GOIANIA ALPES S/A</t>
  </si>
  <si>
    <t>RES.PRAÇA DO SOL S/A</t>
  </si>
  <si>
    <t>SOC.RES. OESTE NOVE S/A</t>
  </si>
  <si>
    <t>SOC. BUENO MIX</t>
  </si>
  <si>
    <t>mês atual</t>
  </si>
  <si>
    <t>entrega</t>
  </si>
  <si>
    <t>Fluxo</t>
  </si>
  <si>
    <t>Inicio</t>
  </si>
  <si>
    <t>Termino</t>
  </si>
  <si>
    <t>Parcelas</t>
  </si>
  <si>
    <t>Valor</t>
  </si>
  <si>
    <t xml:space="preserve">Frequencia </t>
  </si>
  <si>
    <t>Pós</t>
  </si>
  <si>
    <t>inicio</t>
  </si>
  <si>
    <t>Coeficiente (price)</t>
  </si>
  <si>
    <t>Vendas</t>
  </si>
  <si>
    <t>Pós entrega</t>
  </si>
  <si>
    <t>Cenario Normal -</t>
  </si>
  <si>
    <t>Unidade:</t>
  </si>
  <si>
    <t>Soma</t>
  </si>
  <si>
    <t>Mês Fluxo</t>
  </si>
  <si>
    <t>Captação c/chaves</t>
  </si>
  <si>
    <t>Captação s/ chaves</t>
  </si>
  <si>
    <t>Taxa</t>
  </si>
  <si>
    <t>BP</t>
  </si>
  <si>
    <t>Realizado</t>
  </si>
  <si>
    <t>Margem</t>
  </si>
  <si>
    <t>Receita Garantida</t>
  </si>
  <si>
    <t>Saldo</t>
  </si>
  <si>
    <t>Receita Estoque Projetada</t>
  </si>
  <si>
    <t>Recisão</t>
  </si>
  <si>
    <t>*Inserir Linha</t>
  </si>
  <si>
    <t>Velocidade de vendas</t>
  </si>
  <si>
    <t>Mês de Projeção</t>
  </si>
  <si>
    <t>Estoque</t>
  </si>
  <si>
    <t>Estoque PV Data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</si>
</sst>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00%"/>
    <numFmt numFmtId="167" formatCode="0.0%"/>
    <numFmt numFmtId="168" formatCode="_(* #,##0_);_(* \(#,##0\);_(* &quot;-&quot;??_);_(@_)"/>
    <numFmt numFmtId="169" formatCode="[$-416]mmm\-yy;@"/>
    <numFmt numFmtId="170" formatCode="0.000"/>
    <numFmt numFmtId="171" formatCode="_(&quot;R$ &quot;* #,##0_);_(&quot;R$ &quot;* \(#,##0\);_(&quot;R$ &quot;* &quot;-&quot;??_);_(@_)"/>
    <numFmt numFmtId="172" formatCode="dd/mm/yy;@"/>
    <numFmt numFmtId="173" formatCode="0.0000%"/>
    <numFmt numFmtId="174" formatCode="#,##0.0_);\(#,##0.0\)"/>
    <numFmt numFmtId="175" formatCode="_(&quot;R$ &quot;* #,##0.00000_);_(&quot;R$ &quot;* \(#,##0.00000\);_(&quot;R$ &quot;* &quot;-&quot;??_);_(@_)"/>
    <numFmt numFmtId="176" formatCode="0.0000"/>
    <numFmt numFmtId="177" formatCode="#,##0.00_);\(#,##0.00\)"/>
    <numFmt numFmtId="178" formatCode="_(* #,##0.0000000_);_(* \(#,##0.0000000\);_(* &quot;-&quot;??_);_(@_)"/>
  </numFmts>
  <fonts count="4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2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b/>
      <sz val="8"/>
      <color indexed="9"/>
      <name val="Arial"/>
      <family val="2"/>
    </font>
    <font>
      <sz val="18"/>
      <name val="Verdana"/>
      <family val="2"/>
    </font>
    <font>
      <b/>
      <sz val="18"/>
      <name val="Arial"/>
      <family val="2"/>
    </font>
    <font>
      <b/>
      <sz val="18"/>
      <color indexed="8"/>
      <name val="Garamond"/>
      <family val="1"/>
    </font>
    <font>
      <b/>
      <sz val="1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18"/>
      <name val="Arial Narrow"/>
      <family val="2"/>
    </font>
    <font>
      <sz val="18"/>
      <color indexed="8"/>
      <name val="Arial Narrow"/>
      <family val="2"/>
    </font>
    <font>
      <sz val="18"/>
      <color indexed="8"/>
      <name val="Verdana"/>
      <family val="2"/>
    </font>
    <font>
      <sz val="18"/>
      <name val="Garamond"/>
      <family val="1"/>
    </font>
    <font>
      <b/>
      <sz val="18"/>
      <name val="Garamond"/>
      <family val="1"/>
    </font>
    <font>
      <sz val="18"/>
      <color indexed="8"/>
      <name val="Garamond"/>
      <family val="1"/>
    </font>
    <font>
      <b/>
      <sz val="10"/>
      <name val="MS Sans Serif"/>
      <family val="2"/>
    </font>
    <font>
      <sz val="7"/>
      <color indexed="8"/>
      <name val="Arial"/>
      <family val="2"/>
    </font>
    <font>
      <sz val="12"/>
      <color rgb="FFFF0000"/>
      <name val="Arial"/>
      <family val="2"/>
    </font>
    <font>
      <b/>
      <sz val="2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42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42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39" fontId="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530">
    <xf numFmtId="0" fontId="0" fillId="0" borderId="0" xfId="0"/>
    <xf numFmtId="0" fontId="0" fillId="3" borderId="2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164" fontId="2" fillId="2" borderId="0" xfId="1" applyFont="1" applyFill="1" applyBorder="1" applyAlignment="1" applyProtection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1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0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wrapText="1"/>
    </xf>
    <xf numFmtId="17" fontId="0" fillId="0" borderId="1" xfId="0" applyNumberFormat="1" applyBorder="1"/>
    <xf numFmtId="1" fontId="0" fillId="0" borderId="1" xfId="0" applyNumberFormat="1" applyBorder="1" applyAlignment="1">
      <alignment horizontal="center"/>
    </xf>
    <xf numFmtId="165" fontId="1" fillId="0" borderId="1" xfId="4" applyBorder="1" applyAlignment="1"/>
    <xf numFmtId="165" fontId="1" fillId="6" borderId="1" xfId="4" applyFill="1" applyBorder="1" applyAlignment="1"/>
    <xf numFmtId="1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2" borderId="0" xfId="3" applyNumberFormat="1" applyFont="1" applyFill="1" applyProtection="1"/>
    <xf numFmtId="2" fontId="0" fillId="0" borderId="1" xfId="0" applyNumberFormat="1" applyBorder="1" applyAlignment="1">
      <alignment horizontal="center"/>
    </xf>
    <xf numFmtId="164" fontId="2" fillId="9" borderId="1" xfId="1" applyFont="1" applyFill="1" applyBorder="1" applyAlignment="1" applyProtection="1"/>
    <xf numFmtId="164" fontId="0" fillId="9" borderId="0" xfId="1" applyFont="1" applyFill="1" applyBorder="1" applyAlignment="1" applyProtection="1"/>
    <xf numFmtId="164" fontId="2" fillId="9" borderId="0" xfId="1" applyFont="1" applyFill="1" applyBorder="1" applyAlignment="1" applyProtection="1">
      <alignment horizontal="right"/>
    </xf>
    <xf numFmtId="164" fontId="2" fillId="9" borderId="14" xfId="1" applyFont="1" applyFill="1" applyBorder="1" applyAlignment="1" applyProtection="1"/>
    <xf numFmtId="164" fontId="19" fillId="9" borderId="0" xfId="1" applyFont="1" applyFill="1" applyBorder="1" applyAlignment="1" applyProtection="1">
      <alignment horizontal="right"/>
    </xf>
    <xf numFmtId="164" fontId="2" fillId="9" borderId="0" xfId="1" applyFont="1" applyFill="1" applyBorder="1" applyAlignment="1" applyProtection="1"/>
    <xf numFmtId="164" fontId="2" fillId="9" borderId="13" xfId="1" applyFont="1" applyFill="1" applyBorder="1" applyAlignment="1" applyProtection="1"/>
    <xf numFmtId="0" fontId="0" fillId="2" borderId="0" xfId="0" applyFill="1" applyAlignment="1">
      <alignment horizontal="center"/>
    </xf>
    <xf numFmtId="164" fontId="2" fillId="0" borderId="1" xfId="1" applyFont="1" applyFill="1" applyBorder="1" applyAlignment="1" applyProtection="1"/>
    <xf numFmtId="0" fontId="0" fillId="0" borderId="15" xfId="0" applyBorder="1" applyAlignment="1">
      <alignment horizontal="center"/>
    </xf>
    <xf numFmtId="39" fontId="24" fillId="0" borderId="0" xfId="2" applyFont="1" applyAlignment="1">
      <alignment vertical="center"/>
    </xf>
    <xf numFmtId="39" fontId="27" fillId="7" borderId="0" xfId="2" applyFont="1" applyFill="1" applyAlignment="1">
      <alignment horizontal="center" vertical="center" wrapText="1"/>
    </xf>
    <xf numFmtId="39" fontId="27" fillId="7" borderId="19" xfId="2" applyFont="1" applyFill="1" applyBorder="1" applyAlignment="1">
      <alignment horizontal="center" vertical="center" wrapText="1"/>
    </xf>
    <xf numFmtId="39" fontId="24" fillId="0" borderId="0" xfId="2" applyFont="1" applyAlignment="1">
      <alignment vertical="center" wrapText="1"/>
    </xf>
    <xf numFmtId="37" fontId="27" fillId="7" borderId="0" xfId="2" applyNumberFormat="1" applyFont="1" applyFill="1" applyAlignment="1">
      <alignment horizontal="center" vertical="center" wrapText="1"/>
    </xf>
    <xf numFmtId="39" fontId="27" fillId="7" borderId="21" xfId="2" applyFont="1" applyFill="1" applyBorder="1" applyAlignment="1">
      <alignment horizontal="center" vertical="center" wrapText="1"/>
    </xf>
    <xf numFmtId="172" fontId="27" fillId="7" borderId="0" xfId="2" applyNumberFormat="1" applyFont="1" applyFill="1" applyAlignment="1">
      <alignment horizontal="center" vertical="center" wrapText="1"/>
    </xf>
    <xf numFmtId="172" fontId="27" fillId="7" borderId="25" xfId="2" applyNumberFormat="1" applyFont="1" applyFill="1" applyBorder="1" applyAlignment="1">
      <alignment horizontal="center" vertical="center" wrapText="1"/>
    </xf>
    <xf numFmtId="172" fontId="27" fillId="7" borderId="22" xfId="2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9" fillId="9" borderId="1" xfId="0" applyFont="1" applyFill="1" applyBorder="1" applyAlignment="1">
      <alignment horizontal="right" vertical="top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9" borderId="0" xfId="0" applyFill="1"/>
    <xf numFmtId="0" fontId="18" fillId="2" borderId="0" xfId="0" applyFont="1" applyFill="1"/>
    <xf numFmtId="0" fontId="9" fillId="0" borderId="0" xfId="0" applyFont="1"/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left"/>
    </xf>
    <xf numFmtId="173" fontId="0" fillId="9" borderId="0" xfId="3" applyNumberFormat="1" applyFont="1" applyFill="1" applyProtection="1"/>
    <xf numFmtId="0" fontId="19" fillId="9" borderId="0" xfId="0" applyFont="1" applyFill="1" applyAlignment="1">
      <alignment horizontal="justify" vertical="top" wrapText="1"/>
    </xf>
    <xf numFmtId="0" fontId="19" fillId="9" borderId="1" xfId="0" applyFont="1" applyFill="1" applyBorder="1" applyAlignment="1">
      <alignment horizontal="right" vertical="top"/>
    </xf>
    <xf numFmtId="0" fontId="20" fillId="9" borderId="1" xfId="0" applyFont="1" applyFill="1" applyBorder="1" applyAlignment="1">
      <alignment horizontal="left"/>
    </xf>
    <xf numFmtId="0" fontId="19" fillId="9" borderId="0" xfId="0" applyFont="1" applyFill="1" applyAlignment="1">
      <alignment horizontal="left" vertical="top"/>
    </xf>
    <xf numFmtId="0" fontId="21" fillId="0" borderId="0" xfId="0" applyFont="1"/>
    <xf numFmtId="0" fontId="4" fillId="2" borderId="0" xfId="0" applyFont="1" applyFill="1" applyAlignment="1">
      <alignment horizontal="left"/>
    </xf>
    <xf numFmtId="0" fontId="2" fillId="9" borderId="0" xfId="0" applyFont="1" applyFill="1" applyAlignment="1">
      <alignment horizontal="right" wrapText="1"/>
    </xf>
    <xf numFmtId="0" fontId="2" fillId="9" borderId="0" xfId="0" applyFont="1" applyFill="1" applyAlignment="1">
      <alignment horizontal="right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9" borderId="0" xfId="0" applyFont="1" applyFill="1"/>
    <xf numFmtId="0" fontId="0" fillId="9" borderId="0" xfId="0" applyFill="1" applyAlignment="1">
      <alignment horizontal="center"/>
    </xf>
    <xf numFmtId="0" fontId="1" fillId="0" borderId="0" xfId="0" applyFont="1"/>
    <xf numFmtId="0" fontId="19" fillId="9" borderId="31" xfId="0" applyFont="1" applyFill="1" applyBorder="1" applyAlignment="1">
      <alignment vertical="center"/>
    </xf>
    <xf numFmtId="0" fontId="2" fillId="9" borderId="31" xfId="0" applyFont="1" applyFill="1" applyBorder="1" applyAlignment="1">
      <alignment vertical="center"/>
    </xf>
    <xf numFmtId="0" fontId="19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" fillId="9" borderId="0" xfId="0" applyFont="1" applyFill="1" applyAlignment="1">
      <alignment horizontal="left"/>
    </xf>
    <xf numFmtId="164" fontId="19" fillId="9" borderId="0" xfId="1" applyFont="1" applyFill="1" applyBorder="1" applyAlignment="1" applyProtection="1"/>
    <xf numFmtId="10" fontId="2" fillId="2" borderId="0" xfId="0" applyNumberFormat="1" applyFont="1" applyFill="1" applyAlignment="1">
      <alignment horizontal="center"/>
    </xf>
    <xf numFmtId="0" fontId="1" fillId="9" borderId="0" xfId="0" applyFont="1" applyFill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2" fillId="9" borderId="0" xfId="0" applyFont="1" applyFill="1" applyAlignment="1">
      <alignment horizontal="left" vertical="top"/>
    </xf>
    <xf numFmtId="0" fontId="2" fillId="9" borderId="0" xfId="0" applyFont="1" applyFill="1"/>
    <xf numFmtId="0" fontId="2" fillId="9" borderId="9" xfId="0" applyFont="1" applyFill="1" applyBorder="1" applyAlignment="1">
      <alignment vertical="top" wrapText="1"/>
    </xf>
    <xf numFmtId="0" fontId="19" fillId="9" borderId="1" xfId="0" applyFont="1" applyFill="1" applyBorder="1" applyAlignment="1">
      <alignment vertical="top"/>
    </xf>
    <xf numFmtId="0" fontId="19" fillId="9" borderId="0" xfId="0" applyFont="1" applyFill="1" applyAlignment="1">
      <alignment horizontal="right"/>
    </xf>
    <xf numFmtId="172" fontId="7" fillId="9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28" fillId="9" borderId="0" xfId="0" applyFont="1" applyFill="1" applyAlignment="1">
      <alignment horizontal="right"/>
    </xf>
    <xf numFmtId="0" fontId="29" fillId="9" borderId="13" xfId="0" applyFont="1" applyFill="1" applyBorder="1" applyAlignment="1">
      <alignment horizontal="center"/>
    </xf>
    <xf numFmtId="3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72" fontId="29" fillId="0" borderId="14" xfId="0" applyNumberFormat="1" applyFont="1" applyBorder="1" applyAlignment="1">
      <alignment horizontal="center"/>
    </xf>
    <xf numFmtId="164" fontId="29" fillId="0" borderId="14" xfId="1" applyFont="1" applyFill="1" applyBorder="1" applyAlignment="1" applyProtection="1">
      <alignment horizontal="center"/>
    </xf>
    <xf numFmtId="164" fontId="29" fillId="0" borderId="14" xfId="1" applyFont="1" applyFill="1" applyBorder="1" applyAlignment="1" applyProtection="1"/>
    <xf numFmtId="164" fontId="29" fillId="0" borderId="12" xfId="1" applyFont="1" applyFill="1" applyBorder="1" applyAlignment="1" applyProtection="1"/>
    <xf numFmtId="164" fontId="29" fillId="0" borderId="15" xfId="1" applyFont="1" applyFill="1" applyBorder="1" applyAlignment="1" applyProtection="1"/>
    <xf numFmtId="0" fontId="29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172" fontId="29" fillId="0" borderId="13" xfId="0" applyNumberFormat="1" applyFont="1" applyBorder="1" applyAlignment="1">
      <alignment horizontal="center"/>
    </xf>
    <xf numFmtId="164" fontId="29" fillId="0" borderId="13" xfId="1" applyFont="1" applyFill="1" applyBorder="1" applyAlignment="1" applyProtection="1">
      <alignment horizontal="center"/>
    </xf>
    <xf numFmtId="164" fontId="29" fillId="0" borderId="13" xfId="1" applyFont="1" applyFill="1" applyBorder="1" applyAlignment="1" applyProtection="1"/>
    <xf numFmtId="0" fontId="29" fillId="0" borderId="12" xfId="0" applyFont="1" applyBorder="1" applyAlignment="1">
      <alignment horizontal="center"/>
    </xf>
    <xf numFmtId="164" fontId="2" fillId="9" borderId="31" xfId="1" applyFont="1" applyFill="1" applyBorder="1" applyAlignment="1" applyProtection="1"/>
    <xf numFmtId="164" fontId="2" fillId="9" borderId="31" xfId="1" applyFont="1" applyFill="1" applyBorder="1" applyAlignment="1" applyProtection="1">
      <alignment horizontal="right"/>
    </xf>
    <xf numFmtId="0" fontId="0" fillId="0" borderId="3" xfId="0" applyBorder="1"/>
    <xf numFmtId="0" fontId="31" fillId="2" borderId="0" xfId="0" applyFont="1" applyFill="1"/>
    <xf numFmtId="0" fontId="29" fillId="0" borderId="0" xfId="0" applyFont="1"/>
    <xf numFmtId="166" fontId="0" fillId="2" borderId="0" xfId="3" applyNumberFormat="1" applyFont="1" applyFill="1" applyProtection="1"/>
    <xf numFmtId="37" fontId="27" fillId="7" borderId="16" xfId="2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right"/>
    </xf>
    <xf numFmtId="39" fontId="27" fillId="7" borderId="35" xfId="2" applyFont="1" applyFill="1" applyBorder="1" applyAlignment="1">
      <alignment horizontal="center" vertical="center" wrapText="1"/>
    </xf>
    <xf numFmtId="172" fontId="27" fillId="7" borderId="36" xfId="2" applyNumberFormat="1" applyFont="1" applyFill="1" applyBorder="1" applyAlignment="1">
      <alignment horizontal="center" vertical="center" wrapText="1"/>
    </xf>
    <xf numFmtId="0" fontId="0" fillId="13" borderId="0" xfId="0" applyFill="1"/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0" fontId="1" fillId="9" borderId="0" xfId="0" applyFont="1" applyFill="1" applyAlignment="1">
      <alignment horizontal="left" wrapText="1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0" fillId="8" borderId="0" xfId="0" applyFill="1"/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9" fontId="12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71" fontId="11" fillId="2" borderId="1" xfId="1" applyNumberFormat="1" applyFont="1" applyFill="1" applyBorder="1" applyAlignment="1" applyProtection="1">
      <alignment vertical="center"/>
    </xf>
    <xf numFmtId="0" fontId="0" fillId="2" borderId="1" xfId="0" applyFill="1" applyBorder="1" applyAlignment="1">
      <alignment horizontal="center"/>
    </xf>
    <xf numFmtId="1" fontId="11" fillId="2" borderId="0" xfId="0" applyNumberFormat="1" applyFont="1" applyFill="1" applyAlignment="1">
      <alignment vertical="center"/>
    </xf>
    <xf numFmtId="1" fontId="0" fillId="2" borderId="0" xfId="0" applyNumberFormat="1" applyFill="1"/>
    <xf numFmtId="169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2" borderId="1" xfId="3" applyNumberFormat="1" applyFont="1" applyFill="1" applyBorder="1" applyAlignment="1" applyProtection="1">
      <alignment horizontal="center"/>
    </xf>
    <xf numFmtId="10" fontId="0" fillId="2" borderId="1" xfId="3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wrapText="1"/>
    </xf>
    <xf numFmtId="0" fontId="4" fillId="8" borderId="0" xfId="0" applyFont="1" applyFill="1"/>
    <xf numFmtId="10" fontId="0" fillId="0" borderId="2" xfId="3" applyNumberFormat="1" applyFont="1" applyBorder="1" applyAlignment="1" applyProtection="1">
      <alignment horizontal="center"/>
    </xf>
    <xf numFmtId="10" fontId="0" fillId="0" borderId="1" xfId="3" applyNumberFormat="1" applyFont="1" applyBorder="1" applyAlignment="1" applyProtection="1">
      <alignment horizontal="center"/>
    </xf>
    <xf numFmtId="17" fontId="14" fillId="0" borderId="1" xfId="0" applyNumberFormat="1" applyFont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0" fontId="2" fillId="3" borderId="1" xfId="3" applyNumberFormat="1" applyFont="1" applyFill="1" applyBorder="1" applyAlignment="1" applyProtection="1">
      <alignment horizontal="center"/>
    </xf>
    <xf numFmtId="167" fontId="2" fillId="3" borderId="1" xfId="3" applyNumberFormat="1" applyFont="1" applyFill="1" applyBorder="1" applyAlignment="1" applyProtection="1">
      <alignment horizontal="center"/>
    </xf>
    <xf numFmtId="167" fontId="2" fillId="2" borderId="0" xfId="3" applyNumberFormat="1" applyFont="1" applyFill="1" applyBorder="1" applyAlignment="1" applyProtection="1">
      <alignment horizontal="center"/>
    </xf>
    <xf numFmtId="170" fontId="0" fillId="2" borderId="0" xfId="0" applyNumberFormat="1" applyFill="1" applyAlignment="1">
      <alignment horizontal="center"/>
    </xf>
    <xf numFmtId="171" fontId="0" fillId="0" borderId="0" xfId="0" applyNumberFormat="1"/>
    <xf numFmtId="2" fontId="0" fillId="0" borderId="2" xfId="0" applyNumberFormat="1" applyBorder="1" applyAlignment="1">
      <alignment horizontal="center"/>
    </xf>
    <xf numFmtId="171" fontId="0" fillId="0" borderId="2" xfId="0" applyNumberFormat="1" applyBorder="1"/>
    <xf numFmtId="164" fontId="0" fillId="2" borderId="0" xfId="1" applyFont="1" applyFill="1" applyProtection="1"/>
    <xf numFmtId="39" fontId="12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5" fontId="0" fillId="0" borderId="2" xfId="4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4" applyFont="1" applyBorder="1" applyAlignment="1" applyProtection="1">
      <alignment horizontal="center"/>
    </xf>
    <xf numFmtId="10" fontId="2" fillId="4" borderId="1" xfId="3" applyNumberFormat="1" applyFont="1" applyFill="1" applyBorder="1" applyAlignment="1" applyProtection="1">
      <alignment horizontal="center"/>
    </xf>
    <xf numFmtId="10" fontId="0" fillId="4" borderId="3" xfId="3" applyNumberFormat="1" applyFont="1" applyFill="1" applyBorder="1" applyAlignment="1" applyProtection="1"/>
    <xf numFmtId="10" fontId="0" fillId="4" borderId="8" xfId="3" applyNumberFormat="1" applyFont="1" applyFill="1" applyBorder="1" applyAlignment="1" applyProtection="1"/>
    <xf numFmtId="10" fontId="0" fillId="4" borderId="11" xfId="3" applyNumberFormat="1" applyFont="1" applyFill="1" applyBorder="1" applyAlignment="1" applyProtection="1"/>
    <xf numFmtId="10" fontId="0" fillId="2" borderId="0" xfId="3" applyNumberFormat="1" applyFont="1" applyFill="1" applyBorder="1" applyAlignment="1" applyProtection="1"/>
    <xf numFmtId="164" fontId="2" fillId="2" borderId="0" xfId="0" applyNumberFormat="1" applyFont="1" applyFill="1" applyAlignment="1">
      <alignment horizontal="center"/>
    </xf>
    <xf numFmtId="10" fontId="2" fillId="2" borderId="0" xfId="3" applyNumberFormat="1" applyFont="1" applyFill="1" applyBorder="1" applyAlignment="1" applyProtection="1">
      <alignment horizontal="center"/>
    </xf>
    <xf numFmtId="10" fontId="0" fillId="2" borderId="0" xfId="3" applyNumberFormat="1" applyFont="1" applyFill="1" applyBorder="1" applyAlignment="1" applyProtection="1">
      <alignment horizontal="center"/>
    </xf>
    <xf numFmtId="0" fontId="4" fillId="2" borderId="0" xfId="0" applyFont="1" applyFill="1"/>
    <xf numFmtId="165" fontId="2" fillId="2" borderId="0" xfId="4" applyFont="1" applyFill="1" applyBorder="1" applyAlignment="1" applyProtection="1">
      <alignment horizontal="center"/>
    </xf>
    <xf numFmtId="165" fontId="2" fillId="2" borderId="0" xfId="4" applyFont="1" applyFill="1" applyBorder="1" applyAlignment="1" applyProtection="1">
      <alignment horizontal="center" wrapText="1"/>
    </xf>
    <xf numFmtId="10" fontId="2" fillId="2" borderId="0" xfId="3" applyNumberFormat="1" applyFont="1" applyFill="1" applyBorder="1" applyAlignment="1" applyProtection="1">
      <alignment horizontal="center" wrapText="1"/>
    </xf>
    <xf numFmtId="167" fontId="0" fillId="2" borderId="0" xfId="3" applyNumberFormat="1" applyFont="1" applyFill="1" applyBorder="1" applyAlignment="1" applyProtection="1">
      <alignment horizontal="center"/>
    </xf>
    <xf numFmtId="165" fontId="0" fillId="0" borderId="0" xfId="4" applyFont="1" applyProtection="1"/>
    <xf numFmtId="10" fontId="0" fillId="0" borderId="0" xfId="3" applyNumberFormat="1" applyFont="1" applyProtection="1"/>
    <xf numFmtId="10" fontId="0" fillId="6" borderId="1" xfId="0" applyNumberFormat="1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71" fontId="0" fillId="0" borderId="1" xfId="1" applyNumberFormat="1" applyFont="1" applyBorder="1" applyAlignment="1" applyProtection="1">
      <alignment horizontal="center"/>
    </xf>
    <xf numFmtId="171" fontId="0" fillId="0" borderId="1" xfId="1" applyNumberFormat="1" applyFont="1" applyBorder="1" applyProtection="1"/>
    <xf numFmtId="2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29" fillId="0" borderId="10" xfId="0" applyFont="1" applyBorder="1"/>
    <xf numFmtId="0" fontId="28" fillId="0" borderId="1" xfId="0" applyFont="1" applyBorder="1" applyAlignment="1">
      <alignment horizontal="left" wrapText="1"/>
    </xf>
    <xf numFmtId="0" fontId="30" fillId="9" borderId="1" xfId="0" applyFont="1" applyFill="1" applyBorder="1" applyAlignment="1" applyProtection="1">
      <alignment horizontal="left"/>
      <protection locked="0"/>
    </xf>
    <xf numFmtId="0" fontId="2" fillId="9" borderId="9" xfId="1" applyNumberFormat="1" applyFont="1" applyFill="1" applyBorder="1" applyAlignment="1" applyProtection="1">
      <protection locked="0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10" fontId="1" fillId="13" borderId="0" xfId="3" applyNumberFormat="1" applyFont="1" applyFill="1" applyBorder="1" applyAlignment="1" applyProtection="1">
      <alignment horizontal="center"/>
    </xf>
    <xf numFmtId="171" fontId="0" fillId="2" borderId="0" xfId="1" applyNumberFormat="1" applyFont="1" applyFill="1" applyBorder="1" applyAlignment="1" applyProtection="1">
      <alignment horizontal="center"/>
    </xf>
    <xf numFmtId="1" fontId="1" fillId="2" borderId="0" xfId="0" applyNumberFormat="1" applyFont="1" applyFill="1"/>
    <xf numFmtId="0" fontId="2" fillId="0" borderId="0" xfId="0" applyFont="1" applyAlignment="1">
      <alignment horizontal="center"/>
    </xf>
    <xf numFmtId="165" fontId="1" fillId="13" borderId="0" xfId="4" applyFont="1" applyFill="1" applyBorder="1" applyAlignment="1" applyProtection="1">
      <alignment horizontal="center"/>
    </xf>
    <xf numFmtId="167" fontId="0" fillId="0" borderId="0" xfId="3" applyNumberFormat="1" applyFont="1" applyAlignment="1" applyProtection="1">
      <alignment horizontal="center"/>
    </xf>
    <xf numFmtId="171" fontId="0" fillId="0" borderId="3" xfId="1" applyNumberFormat="1" applyFont="1" applyBorder="1" applyProtection="1"/>
    <xf numFmtId="171" fontId="2" fillId="0" borderId="3" xfId="1" applyNumberFormat="1" applyFont="1" applyBorder="1" applyAlignment="1" applyProtection="1">
      <alignment horizontal="center"/>
    </xf>
    <xf numFmtId="0" fontId="0" fillId="13" borderId="0" xfId="0" applyFill="1" applyAlignment="1">
      <alignment horizontal="center" wrapText="1"/>
    </xf>
    <xf numFmtId="171" fontId="0" fillId="13" borderId="0" xfId="1" applyNumberFormat="1" applyFont="1" applyFill="1" applyBorder="1" applyProtection="1"/>
    <xf numFmtId="171" fontId="2" fillId="13" borderId="0" xfId="1" applyNumberFormat="1" applyFont="1" applyFill="1" applyBorder="1" applyAlignment="1" applyProtection="1">
      <alignment horizontal="center"/>
    </xf>
    <xf numFmtId="0" fontId="0" fillId="4" borderId="6" xfId="0" applyFill="1" applyBorder="1" applyAlignment="1">
      <alignment horizontal="center" wrapText="1"/>
    </xf>
    <xf numFmtId="10" fontId="1" fillId="0" borderId="1" xfId="3" applyNumberFormat="1" applyFont="1" applyBorder="1" applyAlignment="1" applyProtection="1">
      <alignment horizontal="center"/>
    </xf>
    <xf numFmtId="2" fontId="0" fillId="15" borderId="1" xfId="0" applyNumberFormat="1" applyFill="1" applyBorder="1" applyAlignment="1">
      <alignment horizontal="center"/>
    </xf>
    <xf numFmtId="1" fontId="11" fillId="13" borderId="0" xfId="0" applyNumberFormat="1" applyFont="1" applyFill="1" applyAlignment="1">
      <alignment vertical="center"/>
    </xf>
    <xf numFmtId="9" fontId="1" fillId="2" borderId="0" xfId="3" applyFont="1" applyFill="1" applyBorder="1" applyAlignment="1" applyProtection="1">
      <alignment horizontal="center"/>
    </xf>
    <xf numFmtId="171" fontId="0" fillId="13" borderId="0" xfId="0" applyNumberFormat="1" applyFill="1"/>
    <xf numFmtId="0" fontId="2" fillId="3" borderId="11" xfId="0" applyFont="1" applyFill="1" applyBorder="1" applyAlignment="1">
      <alignment horizontal="center"/>
    </xf>
    <xf numFmtId="0" fontId="1" fillId="13" borderId="0" xfId="0" applyFont="1" applyFill="1"/>
    <xf numFmtId="164" fontId="0" fillId="13" borderId="0" xfId="1" applyFont="1" applyFill="1" applyBorder="1" applyProtection="1"/>
    <xf numFmtId="0" fontId="0" fillId="14" borderId="1" xfId="0" applyFill="1" applyBorder="1" applyAlignment="1">
      <alignment horizontal="center"/>
    </xf>
    <xf numFmtId="0" fontId="0" fillId="2" borderId="0" xfId="0" applyFill="1" applyAlignment="1">
      <alignment horizontal="left" wrapText="1"/>
    </xf>
    <xf numFmtId="172" fontId="0" fillId="2" borderId="1" xfId="0" applyNumberForma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10" fontId="0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 wrapText="1"/>
    </xf>
    <xf numFmtId="39" fontId="27" fillId="7" borderId="26" xfId="2" applyFont="1" applyFill="1" applyBorder="1" applyAlignment="1">
      <alignment horizontal="center" vertical="center" wrapText="1"/>
    </xf>
    <xf numFmtId="39" fontId="24" fillId="0" borderId="0" xfId="2" applyFont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39" fontId="24" fillId="2" borderId="0" xfId="2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39" fontId="24" fillId="3" borderId="16" xfId="2" applyFont="1" applyFill="1" applyBorder="1" applyAlignment="1">
      <alignment horizontal="center" vertical="center"/>
    </xf>
    <xf numFmtId="39" fontId="24" fillId="3" borderId="5" xfId="2" applyFont="1" applyFill="1" applyBorder="1" applyAlignment="1">
      <alignment horizontal="center" vertical="center"/>
    </xf>
    <xf numFmtId="10" fontId="25" fillId="10" borderId="17" xfId="3" applyNumberFormat="1" applyFont="1" applyFill="1" applyBorder="1" applyAlignment="1">
      <alignment horizontal="center" vertical="center"/>
    </xf>
    <xf numFmtId="10" fontId="25" fillId="10" borderId="0" xfId="3" applyNumberFormat="1" applyFont="1" applyFill="1" applyBorder="1" applyAlignment="1">
      <alignment horizontal="center" vertical="center"/>
    </xf>
    <xf numFmtId="10" fontId="27" fillId="7" borderId="0" xfId="3" applyNumberFormat="1" applyFont="1" applyFill="1" applyBorder="1" applyAlignment="1">
      <alignment horizontal="center" vertical="center"/>
    </xf>
    <xf numFmtId="37" fontId="37" fillId="7" borderId="0" xfId="2" applyNumberFormat="1" applyFont="1" applyFill="1" applyAlignment="1">
      <alignment horizontal="center" vertical="center"/>
    </xf>
    <xf numFmtId="37" fontId="37" fillId="7" borderId="1" xfId="2" applyNumberFormat="1" applyFont="1" applyFill="1" applyBorder="1" applyAlignment="1">
      <alignment horizontal="center" vertical="center"/>
    </xf>
    <xf numFmtId="174" fontId="37" fillId="7" borderId="1" xfId="2" applyNumberFormat="1" applyFont="1" applyFill="1" applyBorder="1" applyAlignment="1">
      <alignment horizontal="center" vertical="center"/>
    </xf>
    <xf numFmtId="37" fontId="26" fillId="3" borderId="1" xfId="2" applyNumberFormat="1" applyFont="1" applyFill="1" applyBorder="1" applyAlignment="1">
      <alignment horizontal="center" vertical="center"/>
    </xf>
    <xf numFmtId="37" fontId="38" fillId="7" borderId="1" xfId="2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169" fontId="12" fillId="0" borderId="1" xfId="0" applyNumberFormat="1" applyFont="1" applyBorder="1" applyAlignment="1">
      <alignment horizontal="center" vertical="center"/>
    </xf>
    <xf numFmtId="37" fontId="39" fillId="7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0" fontId="0" fillId="0" borderId="0" xfId="4" applyNumberFormat="1" applyFont="1" applyBorder="1" applyProtection="1">
      <protection hidden="1"/>
    </xf>
    <xf numFmtId="0" fontId="2" fillId="3" borderId="11" xfId="0" applyFont="1" applyFill="1" applyBorder="1" applyAlignment="1">
      <alignment horizontal="center" wrapText="1"/>
    </xf>
    <xf numFmtId="9" fontId="0" fillId="2" borderId="0" xfId="3" applyFont="1" applyFill="1" applyProtection="1"/>
    <xf numFmtId="9" fontId="1" fillId="2" borderId="0" xfId="3" applyFont="1" applyFill="1" applyProtection="1"/>
    <xf numFmtId="9" fontId="1" fillId="13" borderId="0" xfId="3" applyFont="1" applyFill="1" applyBorder="1" applyAlignment="1" applyProtection="1"/>
    <xf numFmtId="9" fontId="40" fillId="13" borderId="0" xfId="3" quotePrefix="1" applyFont="1" applyFill="1" applyBorder="1" applyAlignment="1" applyProtection="1">
      <alignment wrapText="1"/>
      <protection hidden="1"/>
    </xf>
    <xf numFmtId="10" fontId="0" fillId="13" borderId="0" xfId="3" applyNumberFormat="1" applyFont="1" applyFill="1" applyProtection="1"/>
    <xf numFmtId="171" fontId="1" fillId="13" borderId="0" xfId="1" applyNumberFormat="1" applyFont="1" applyFill="1" applyBorder="1" applyAlignment="1" applyProtection="1">
      <alignment horizontal="center"/>
    </xf>
    <xf numFmtId="17" fontId="0" fillId="13" borderId="0" xfId="0" applyNumberFormat="1" applyFill="1"/>
    <xf numFmtId="175" fontId="0" fillId="13" borderId="0" xfId="0" applyNumberFormat="1" applyFill="1"/>
    <xf numFmtId="0" fontId="41" fillId="2" borderId="0" xfId="0" applyFont="1" applyFill="1" applyAlignment="1">
      <alignment horizontal="center" vertical="top"/>
    </xf>
    <xf numFmtId="176" fontId="0" fillId="6" borderId="2" xfId="0" applyNumberFormat="1" applyFill="1" applyBorder="1" applyAlignment="1">
      <alignment horizontal="center"/>
    </xf>
    <xf numFmtId="43" fontId="0" fillId="0" borderId="0" xfId="0" applyNumberFormat="1"/>
    <xf numFmtId="0" fontId="42" fillId="0" borderId="0" xfId="0" applyFont="1" applyAlignment="1">
      <alignment horizontal="center"/>
    </xf>
    <xf numFmtId="0" fontId="1" fillId="0" borderId="0" xfId="5"/>
    <xf numFmtId="0" fontId="1" fillId="3" borderId="1" xfId="5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1" fillId="14" borderId="1" xfId="5" applyFill="1" applyBorder="1" applyAlignment="1">
      <alignment horizontal="center"/>
    </xf>
    <xf numFmtId="0" fontId="1" fillId="2" borderId="0" xfId="5" applyFill="1"/>
    <xf numFmtId="0" fontId="1" fillId="0" borderId="2" xfId="5" applyBorder="1" applyAlignment="1" applyProtection="1">
      <alignment horizontal="center"/>
      <protection locked="0"/>
    </xf>
    <xf numFmtId="169" fontId="1" fillId="3" borderId="1" xfId="5" applyNumberFormat="1" applyFill="1" applyBorder="1" applyAlignment="1">
      <alignment horizontal="center"/>
    </xf>
    <xf numFmtId="1" fontId="1" fillId="15" borderId="1" xfId="5" applyNumberForma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" fontId="1" fillId="3" borderId="1" xfId="5" applyNumberFormat="1" applyFill="1" applyBorder="1" applyAlignment="1">
      <alignment horizontal="center"/>
    </xf>
    <xf numFmtId="0" fontId="1" fillId="14" borderId="1" xfId="5" applyFill="1" applyBorder="1" applyAlignment="1">
      <alignment wrapText="1"/>
    </xf>
    <xf numFmtId="0" fontId="1" fillId="14" borderId="1" xfId="5" applyFill="1" applyBorder="1" applyAlignment="1">
      <alignment horizontal="center" wrapText="1"/>
    </xf>
    <xf numFmtId="0" fontId="1" fillId="3" borderId="1" xfId="5" applyFill="1" applyBorder="1" applyAlignment="1">
      <alignment horizontal="center" wrapText="1"/>
    </xf>
    <xf numFmtId="0" fontId="1" fillId="14" borderId="1" xfId="5" applyFill="1" applyBorder="1"/>
    <xf numFmtId="1" fontId="1" fillId="14" borderId="1" xfId="5" applyNumberFormat="1" applyFill="1" applyBorder="1" applyAlignment="1">
      <alignment horizontal="center"/>
    </xf>
    <xf numFmtId="6" fontId="1" fillId="0" borderId="1" xfId="5" applyNumberFormat="1" applyBorder="1" applyAlignment="1">
      <alignment horizontal="center"/>
    </xf>
    <xf numFmtId="9" fontId="1" fillId="2" borderId="1" xfId="5" applyNumberFormat="1" applyFill="1" applyBorder="1" applyAlignment="1">
      <alignment horizontal="center"/>
    </xf>
    <xf numFmtId="17" fontId="1" fillId="0" borderId="1" xfId="5" applyNumberFormat="1" applyBorder="1" applyAlignment="1">
      <alignment horizontal="center"/>
    </xf>
    <xf numFmtId="0" fontId="32" fillId="14" borderId="1" xfId="5" applyFont="1" applyFill="1" applyBorder="1"/>
    <xf numFmtId="6" fontId="1" fillId="15" borderId="1" xfId="5" applyNumberFormat="1" applyFill="1" applyBorder="1" applyAlignment="1">
      <alignment horizontal="center"/>
    </xf>
    <xf numFmtId="0" fontId="1" fillId="15" borderId="1" xfId="5" applyFill="1" applyBorder="1" applyAlignment="1">
      <alignment horizontal="center"/>
    </xf>
    <xf numFmtId="0" fontId="1" fillId="13" borderId="0" xfId="5" applyFill="1"/>
    <xf numFmtId="0" fontId="1" fillId="13" borderId="0" xfId="5" applyFill="1" applyAlignment="1">
      <alignment horizontal="center"/>
    </xf>
    <xf numFmtId="6" fontId="1" fillId="13" borderId="0" xfId="5" applyNumberFormat="1" applyFill="1" applyAlignment="1">
      <alignment horizontal="center"/>
    </xf>
    <xf numFmtId="6" fontId="1" fillId="0" borderId="0" xfId="5" applyNumberFormat="1"/>
    <xf numFmtId="167" fontId="1" fillId="15" borderId="1" xfId="3" applyNumberFormat="1" applyFont="1" applyFill="1" applyBorder="1" applyAlignment="1">
      <alignment horizontal="center"/>
    </xf>
    <xf numFmtId="6" fontId="1" fillId="17" borderId="1" xfId="5" applyNumberFormat="1" applyFill="1" applyBorder="1" applyAlignment="1">
      <alignment horizontal="center"/>
    </xf>
    <xf numFmtId="168" fontId="1" fillId="15" borderId="1" xfId="4" applyNumberFormat="1" applyFill="1" applyBorder="1" applyAlignment="1">
      <alignment horizontal="center"/>
    </xf>
    <xf numFmtId="173" fontId="1" fillId="0" borderId="1" xfId="5" applyNumberFormat="1" applyBorder="1" applyAlignment="1">
      <alignment horizontal="center"/>
    </xf>
    <xf numFmtId="8" fontId="1" fillId="0" borderId="0" xfId="3" applyNumberFormat="1" applyFont="1"/>
    <xf numFmtId="168" fontId="0" fillId="0" borderId="1" xfId="4" applyNumberFormat="1" applyFont="1" applyBorder="1" applyAlignment="1" applyProtection="1">
      <protection locked="0"/>
    </xf>
    <xf numFmtId="168" fontId="1" fillId="0" borderId="1" xfId="4" applyNumberFormat="1" applyBorder="1" applyAlignment="1">
      <alignment horizontal="center"/>
    </xf>
    <xf numFmtId="10" fontId="0" fillId="6" borderId="2" xfId="0" applyNumberFormat="1" applyFill="1" applyBorder="1" applyAlignment="1">
      <alignment horizontal="center"/>
    </xf>
    <xf numFmtId="2" fontId="0" fillId="15" borderId="2" xfId="0" applyNumberFormat="1" applyFill="1" applyBorder="1" applyAlignment="1">
      <alignment horizontal="center"/>
    </xf>
    <xf numFmtId="39" fontId="43" fillId="7" borderId="26" xfId="2" applyFont="1" applyFill="1" applyBorder="1" applyAlignment="1">
      <alignment horizontal="center" vertical="center" wrapText="1"/>
    </xf>
    <xf numFmtId="37" fontId="43" fillId="7" borderId="16" xfId="2" applyNumberFormat="1" applyFont="1" applyFill="1" applyBorder="1" applyAlignment="1">
      <alignment horizontal="center" vertical="center" wrapText="1"/>
    </xf>
    <xf numFmtId="169" fontId="43" fillId="7" borderId="23" xfId="2" applyNumberFormat="1" applyFont="1" applyFill="1" applyBorder="1" applyAlignment="1">
      <alignment horizontal="center" vertical="center" wrapText="1"/>
    </xf>
    <xf numFmtId="172" fontId="43" fillId="7" borderId="22" xfId="2" applyNumberFormat="1" applyFont="1" applyFill="1" applyBorder="1" applyAlignment="1">
      <alignment horizontal="center" vertical="center" wrapText="1"/>
    </xf>
    <xf numFmtId="17" fontId="0" fillId="13" borderId="1" xfId="0" applyNumberFormat="1" applyFill="1" applyBorder="1" applyAlignment="1">
      <alignment horizontal="center"/>
    </xf>
    <xf numFmtId="2" fontId="0" fillId="2" borderId="0" xfId="3" applyNumberFormat="1" applyFont="1" applyFill="1" applyProtection="1"/>
    <xf numFmtId="0" fontId="44" fillId="0" borderId="19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165" fontId="1" fillId="0" borderId="0" xfId="4" applyFont="1" applyProtection="1"/>
    <xf numFmtId="39" fontId="43" fillId="2" borderId="36" xfId="2" applyFont="1" applyFill="1" applyBorder="1" applyAlignment="1">
      <alignment horizontal="center" vertical="center" wrapText="1"/>
    </xf>
    <xf numFmtId="39" fontId="43" fillId="7" borderId="0" xfId="2" applyFont="1" applyFill="1" applyAlignment="1">
      <alignment vertical="center" wrapText="1"/>
    </xf>
    <xf numFmtId="165" fontId="47" fillId="0" borderId="26" xfId="4" applyFont="1" applyBorder="1" applyAlignment="1">
      <alignment horizontal="center" vertical="center" wrapText="1"/>
    </xf>
    <xf numFmtId="3" fontId="48" fillId="0" borderId="16" xfId="0" applyNumberFormat="1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3" fontId="47" fillId="0" borderId="16" xfId="4" applyNumberFormat="1" applyFont="1" applyBorder="1" applyAlignment="1">
      <alignment horizontal="center" vertical="center" wrapText="1"/>
    </xf>
    <xf numFmtId="3" fontId="48" fillId="0" borderId="20" xfId="0" applyNumberFormat="1" applyFont="1" applyBorder="1" applyAlignment="1">
      <alignment horizontal="center" vertical="center" wrapText="1"/>
    </xf>
    <xf numFmtId="165" fontId="47" fillId="0" borderId="22" xfId="4" applyFont="1" applyBorder="1" applyAlignment="1">
      <alignment horizontal="center" vertical="center" wrapText="1"/>
    </xf>
    <xf numFmtId="172" fontId="48" fillId="0" borderId="24" xfId="0" applyNumberFormat="1" applyFont="1" applyBorder="1" applyAlignment="1">
      <alignment horizontal="center" vertical="center" wrapText="1"/>
    </xf>
    <xf numFmtId="172" fontId="48" fillId="0" borderId="22" xfId="0" applyNumberFormat="1" applyFont="1" applyBorder="1" applyAlignment="1">
      <alignment horizontal="center" vertical="center" wrapText="1"/>
    </xf>
    <xf numFmtId="37" fontId="26" fillId="0" borderId="1" xfId="2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39" fontId="26" fillId="3" borderId="1" xfId="2" applyFont="1" applyFill="1" applyBorder="1" applyAlignment="1">
      <alignment horizontal="center" vertical="center"/>
    </xf>
    <xf numFmtId="0" fontId="48" fillId="0" borderId="2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177" fontId="37" fillId="7" borderId="1" xfId="2" applyNumberFormat="1" applyFont="1" applyFill="1" applyBorder="1" applyAlignment="1">
      <alignment horizontal="center" vertical="center"/>
    </xf>
    <xf numFmtId="165" fontId="45" fillId="0" borderId="0" xfId="4" applyFont="1"/>
    <xf numFmtId="0" fontId="1" fillId="0" borderId="2" xfId="0" applyFont="1" applyBorder="1"/>
    <xf numFmtId="178" fontId="1" fillId="0" borderId="0" xfId="4" applyNumberFormat="1" applyFont="1" applyProtection="1"/>
    <xf numFmtId="165" fontId="1" fillId="2" borderId="1" xfId="0" quotePrefix="1" applyNumberFormat="1" applyFont="1" applyFill="1" applyBorder="1" applyAlignment="1">
      <alignment horizontal="center" wrapText="1"/>
    </xf>
    <xf numFmtId="39" fontId="24" fillId="3" borderId="0" xfId="2" applyFont="1" applyFill="1" applyAlignment="1">
      <alignment horizontal="center" vertical="center"/>
    </xf>
    <xf numFmtId="167" fontId="0" fillId="0" borderId="2" xfId="3" applyNumberFormat="1" applyFont="1" applyFill="1" applyBorder="1" applyAlignment="1" applyProtection="1">
      <alignment horizontal="center"/>
    </xf>
    <xf numFmtId="167" fontId="0" fillId="0" borderId="1" xfId="3" applyNumberFormat="1" applyFont="1" applyFill="1" applyBorder="1" applyAlignment="1" applyProtection="1">
      <alignment horizontal="center"/>
    </xf>
    <xf numFmtId="167" fontId="0" fillId="0" borderId="11" xfId="3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vertical="center"/>
    </xf>
    <xf numFmtId="171" fontId="11" fillId="0" borderId="1" xfId="1" applyNumberFormat="1" applyFont="1" applyFill="1" applyBorder="1" applyAlignment="1" applyProtection="1">
      <alignment vertical="center"/>
    </xf>
    <xf numFmtId="169" fontId="12" fillId="16" borderId="1" xfId="0" applyNumberFormat="1" applyFont="1" applyFill="1" applyBorder="1" applyAlignment="1">
      <alignment horizontal="center" vertical="center"/>
    </xf>
    <xf numFmtId="10" fontId="0" fillId="16" borderId="1" xfId="3" applyNumberFormat="1" applyFont="1" applyFill="1" applyBorder="1" applyAlignment="1" applyProtection="1">
      <alignment horizontal="center"/>
    </xf>
    <xf numFmtId="0" fontId="0" fillId="16" borderId="1" xfId="0" applyFill="1" applyBorder="1" applyAlignment="1">
      <alignment horizontal="center"/>
    </xf>
    <xf numFmtId="9" fontId="0" fillId="6" borderId="2" xfId="3" applyFont="1" applyFill="1" applyBorder="1" applyAlignment="1" applyProtection="1">
      <alignment horizontal="center"/>
    </xf>
    <xf numFmtId="0" fontId="25" fillId="14" borderId="1" xfId="0" applyFont="1" applyFill="1" applyBorder="1" applyAlignment="1">
      <alignment horizontal="center"/>
    </xf>
    <xf numFmtId="164" fontId="0" fillId="0" borderId="2" xfId="1" applyFont="1" applyBorder="1" applyProtection="1"/>
    <xf numFmtId="10" fontId="1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1" fillId="0" borderId="0" xfId="3" applyNumberFormat="1" applyFont="1" applyProtection="1"/>
    <xf numFmtId="0" fontId="25" fillId="19" borderId="1" xfId="0" applyFont="1" applyFill="1" applyBorder="1" applyAlignment="1">
      <alignment horizontal="center"/>
    </xf>
    <xf numFmtId="165" fontId="1" fillId="16" borderId="0" xfId="4" applyFont="1" applyFill="1" applyBorder="1" applyAlignment="1" applyProtection="1">
      <alignment horizontal="center"/>
    </xf>
    <xf numFmtId="10" fontId="0" fillId="0" borderId="0" xfId="0" applyNumberFormat="1"/>
    <xf numFmtId="165" fontId="1" fillId="0" borderId="0" xfId="4" applyFont="1" applyFill="1" applyBorder="1" applyAlignment="1" applyProtection="1">
      <alignment horizontal="center"/>
    </xf>
    <xf numFmtId="10" fontId="1" fillId="0" borderId="2" xfId="3" applyNumberFormat="1" applyFont="1" applyBorder="1" applyAlignment="1" applyProtection="1">
      <alignment horizontal="center"/>
    </xf>
    <xf numFmtId="177" fontId="37" fillId="20" borderId="1" xfId="2" applyNumberFormat="1" applyFont="1" applyFill="1" applyBorder="1" applyAlignment="1">
      <alignment horizontal="center" vertical="center"/>
    </xf>
    <xf numFmtId="174" fontId="37" fillId="20" borderId="1" xfId="2" applyNumberFormat="1" applyFont="1" applyFill="1" applyBorder="1" applyAlignment="1">
      <alignment horizontal="center" vertical="center"/>
    </xf>
    <xf numFmtId="37" fontId="26" fillId="19" borderId="1" xfId="2" applyNumberFormat="1" applyFont="1" applyFill="1" applyBorder="1" applyAlignment="1">
      <alignment horizontal="center" vertical="center"/>
    </xf>
    <xf numFmtId="39" fontId="26" fillId="19" borderId="1" xfId="2" applyFont="1" applyFill="1" applyBorder="1" applyAlignment="1">
      <alignment horizontal="center" vertical="center"/>
    </xf>
    <xf numFmtId="37" fontId="37" fillId="20" borderId="1" xfId="2" applyNumberFormat="1" applyFont="1" applyFill="1" applyBorder="1" applyAlignment="1">
      <alignment horizontal="center" vertical="center"/>
    </xf>
    <xf numFmtId="37" fontId="38" fillId="20" borderId="1" xfId="2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0" fontId="1" fillId="0" borderId="0" xfId="3" applyNumberFormat="1" applyFont="1" applyAlignment="1" applyProtection="1">
      <alignment horizontal="center"/>
    </xf>
    <xf numFmtId="0" fontId="0" fillId="13" borderId="0" xfId="0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33" fillId="13" borderId="0" xfId="0" applyNumberFormat="1" applyFont="1" applyFill="1" applyAlignment="1">
      <alignment horizontal="center" vertical="center"/>
    </xf>
    <xf numFmtId="169" fontId="1" fillId="2" borderId="0" xfId="0" applyNumberFormat="1" applyFont="1" applyFill="1" applyAlignment="1">
      <alignment horizontal="center"/>
    </xf>
    <xf numFmtId="9" fontId="1" fillId="13" borderId="0" xfId="3" applyFont="1" applyFill="1" applyBorder="1" applyAlignment="1" applyProtection="1">
      <alignment horizontal="center"/>
    </xf>
    <xf numFmtId="171" fontId="0" fillId="13" borderId="0" xfId="0" applyNumberFormat="1" applyFill="1" applyAlignment="1">
      <alignment horizontal="center"/>
    </xf>
    <xf numFmtId="164" fontId="0" fillId="2" borderId="0" xfId="1" applyFont="1" applyFill="1" applyAlignment="1" applyProtection="1">
      <alignment horizontal="center"/>
    </xf>
    <xf numFmtId="10" fontId="0" fillId="0" borderId="0" xfId="3" applyNumberFormat="1" applyFont="1" applyAlignment="1" applyProtection="1">
      <alignment horizontal="center"/>
    </xf>
    <xf numFmtId="165" fontId="1" fillId="21" borderId="0" xfId="4" applyFont="1" applyFill="1" applyBorder="1" applyAlignment="1" applyProtection="1">
      <alignment horizontal="center"/>
    </xf>
    <xf numFmtId="0" fontId="25" fillId="16" borderId="1" xfId="0" applyFont="1" applyFill="1" applyBorder="1" applyAlignment="1">
      <alignment horizontal="center"/>
    </xf>
    <xf numFmtId="177" fontId="37" fillId="22" borderId="1" xfId="2" applyNumberFormat="1" applyFont="1" applyFill="1" applyBorder="1" applyAlignment="1">
      <alignment horizontal="center" vertical="center"/>
    </xf>
    <xf numFmtId="174" fontId="37" fillId="22" borderId="1" xfId="2" applyNumberFormat="1" applyFont="1" applyFill="1" applyBorder="1" applyAlignment="1">
      <alignment horizontal="center" vertical="center"/>
    </xf>
    <xf numFmtId="37" fontId="26" fillId="16" borderId="1" xfId="2" applyNumberFormat="1" applyFont="1" applyFill="1" applyBorder="1" applyAlignment="1">
      <alignment horizontal="center" vertical="center"/>
    </xf>
    <xf numFmtId="39" fontId="26" fillId="16" borderId="1" xfId="2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 wrapText="1"/>
    </xf>
    <xf numFmtId="10" fontId="1" fillId="2" borderId="0" xfId="3" applyNumberFormat="1" applyFont="1" applyFill="1" applyBorder="1" applyAlignment="1" applyProtection="1">
      <alignment horizontal="center"/>
    </xf>
    <xf numFmtId="171" fontId="1" fillId="2" borderId="0" xfId="1" applyNumberFormat="1" applyFont="1" applyFill="1" applyBorder="1" applyAlignment="1" applyProtection="1">
      <alignment horizontal="center"/>
    </xf>
    <xf numFmtId="17" fontId="1" fillId="2" borderId="0" xfId="0" applyNumberFormat="1" applyFont="1" applyFill="1" applyAlignment="1">
      <alignment horizontal="center"/>
    </xf>
    <xf numFmtId="164" fontId="1" fillId="2" borderId="0" xfId="1" applyFont="1" applyFill="1" applyBorder="1" applyAlignment="1" applyProtection="1">
      <alignment horizontal="center"/>
    </xf>
    <xf numFmtId="10" fontId="1" fillId="3" borderId="1" xfId="3" applyNumberFormat="1" applyFont="1" applyFill="1" applyBorder="1" applyAlignment="1" applyProtection="1">
      <alignment horizontal="center"/>
    </xf>
    <xf numFmtId="168" fontId="1" fillId="2" borderId="0" xfId="4" applyNumberFormat="1" applyFont="1" applyFill="1" applyBorder="1" applyAlignment="1" applyProtection="1">
      <alignment horizontal="center"/>
    </xf>
    <xf numFmtId="171" fontId="1" fillId="2" borderId="1" xfId="1" applyNumberFormat="1" applyFont="1" applyFill="1" applyBorder="1" applyAlignment="1" applyProtection="1">
      <alignment horizontal="center"/>
    </xf>
    <xf numFmtId="10" fontId="1" fillId="13" borderId="0" xfId="3" applyNumberFormat="1" applyFont="1" applyFill="1" applyBorder="1" applyAlignment="1" applyProtection="1"/>
    <xf numFmtId="10" fontId="1" fillId="2" borderId="0" xfId="3" applyNumberFormat="1" applyFont="1" applyFill="1" applyBorder="1" applyAlignment="1" applyProtection="1"/>
    <xf numFmtId="0" fontId="1" fillId="2" borderId="0" xfId="0" applyFont="1" applyFill="1"/>
    <xf numFmtId="0" fontId="1" fillId="8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71" fontId="1" fillId="6" borderId="1" xfId="1" applyNumberFormat="1" applyFont="1" applyFill="1" applyBorder="1" applyAlignment="1" applyProtection="1">
      <alignment horizontal="center"/>
    </xf>
    <xf numFmtId="171" fontId="1" fillId="0" borderId="1" xfId="1" applyNumberFormat="1" applyFont="1" applyFill="1" applyBorder="1" applyAlignment="1" applyProtection="1">
      <alignment horizontal="center"/>
    </xf>
    <xf numFmtId="0" fontId="7" fillId="9" borderId="0" xfId="0" applyFont="1" applyFill="1" applyAlignment="1">
      <alignment horizontal="center" vertical="top" wrapText="1"/>
    </xf>
    <xf numFmtId="0" fontId="9" fillId="12" borderId="8" xfId="0" applyFont="1" applyFill="1" applyBorder="1"/>
    <xf numFmtId="0" fontId="29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172" fontId="1" fillId="9" borderId="0" xfId="0" applyNumberFormat="1" applyFont="1" applyFill="1" applyAlignment="1">
      <alignment horizontal="center"/>
    </xf>
    <xf numFmtId="164" fontId="1" fillId="9" borderId="0" xfId="1" applyFont="1" applyFill="1" applyBorder="1" applyAlignment="1" applyProtection="1">
      <alignment horizontal="center"/>
    </xf>
    <xf numFmtId="164" fontId="29" fillId="0" borderId="1" xfId="1" applyFont="1" applyFill="1" applyBorder="1" applyAlignment="1" applyProtection="1"/>
    <xf numFmtId="0" fontId="1" fillId="9" borderId="13" xfId="0" applyFont="1" applyFill="1" applyBorder="1" applyAlignment="1">
      <alignment horizontal="center" vertical="center"/>
    </xf>
    <xf numFmtId="172" fontId="1" fillId="9" borderId="13" xfId="0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9" fontId="43" fillId="2" borderId="26" xfId="2" applyFont="1" applyFill="1" applyBorder="1" applyAlignment="1">
      <alignment horizontal="center" vertical="center" wrapText="1"/>
    </xf>
    <xf numFmtId="39" fontId="43" fillId="2" borderId="16" xfId="2" applyFont="1" applyFill="1" applyBorder="1" applyAlignment="1">
      <alignment horizontal="center" vertical="center" wrapText="1"/>
    </xf>
    <xf numFmtId="39" fontId="43" fillId="2" borderId="22" xfId="2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4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0" fontId="29" fillId="0" borderId="12" xfId="0" applyNumberFormat="1" applyFont="1" applyBorder="1" applyAlignment="1">
      <alignment horizontal="left"/>
    </xf>
    <xf numFmtId="0" fontId="29" fillId="0" borderId="41" xfId="0" applyFont="1" applyBorder="1" applyAlignment="1">
      <alignment horizontal="left"/>
    </xf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9" borderId="37" xfId="0" applyFill="1" applyBorder="1" applyAlignment="1">
      <alignment horizontal="left" wrapText="1"/>
    </xf>
    <xf numFmtId="0" fontId="1" fillId="9" borderId="37" xfId="0" applyFont="1" applyFill="1" applyBorder="1" applyAlignment="1">
      <alignment horizontal="left" wrapText="1"/>
    </xf>
    <xf numFmtId="0" fontId="0" fillId="9" borderId="0" xfId="0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>
      <alignment horizontal="left" wrapText="1"/>
    </xf>
    <xf numFmtId="0" fontId="29" fillId="9" borderId="3" xfId="0" applyFont="1" applyFill="1" applyBorder="1" applyAlignment="1">
      <alignment horizontal="center"/>
    </xf>
    <xf numFmtId="0" fontId="29" fillId="9" borderId="11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7" xfId="0" applyFont="1" applyFill="1" applyBorder="1" applyAlignment="1">
      <alignment horizontal="left" vertical="center" wrapText="1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2" fillId="9" borderId="39" xfId="0" applyFont="1" applyFill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6" fillId="11" borderId="29" xfId="0" applyFont="1" applyFill="1" applyBorder="1" applyAlignment="1">
      <alignment horizontal="left"/>
    </xf>
    <xf numFmtId="0" fontId="16" fillId="11" borderId="38" xfId="0" applyFont="1" applyFill="1" applyBorder="1" applyAlignment="1">
      <alignment horizontal="left"/>
    </xf>
    <xf numFmtId="14" fontId="29" fillId="0" borderId="1" xfId="0" applyNumberFormat="1" applyFont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0" fontId="29" fillId="0" borderId="3" xfId="0" applyFont="1" applyBorder="1" applyAlignment="1" applyProtection="1">
      <alignment horizontal="left"/>
      <protection locked="0"/>
    </xf>
    <xf numFmtId="0" fontId="29" fillId="0" borderId="8" xfId="0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left"/>
      <protection locked="0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9" fontId="1" fillId="14" borderId="1" xfId="5" applyNumberFormat="1" applyFill="1" applyBorder="1" applyAlignment="1">
      <alignment horizontal="center" wrapText="1"/>
    </xf>
    <xf numFmtId="0" fontId="1" fillId="14" borderId="10" xfId="5" applyFill="1" applyBorder="1" applyAlignment="1">
      <alignment horizontal="center" wrapText="1"/>
    </xf>
    <xf numFmtId="0" fontId="1" fillId="14" borderId="2" xfId="5" applyFill="1" applyBorder="1" applyAlignment="1">
      <alignment horizontal="center" wrapText="1"/>
    </xf>
    <xf numFmtId="0" fontId="1" fillId="14" borderId="1" xfId="5" applyFill="1" applyBorder="1" applyAlignment="1">
      <alignment horizontal="center"/>
    </xf>
    <xf numFmtId="0" fontId="1" fillId="14" borderId="3" xfId="5" applyFill="1" applyBorder="1" applyAlignment="1">
      <alignment horizontal="center"/>
    </xf>
    <xf numFmtId="0" fontId="1" fillId="14" borderId="11" xfId="5" applyFill="1" applyBorder="1" applyAlignment="1">
      <alignment horizontal="center"/>
    </xf>
    <xf numFmtId="0" fontId="1" fillId="14" borderId="10" xfId="5" applyFill="1" applyBorder="1" applyAlignment="1">
      <alignment horizontal="center"/>
    </xf>
    <xf numFmtId="0" fontId="1" fillId="14" borderId="2" xfId="5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71" fontId="0" fillId="15" borderId="6" xfId="1" applyNumberFormat="1" applyFont="1" applyFill="1" applyBorder="1" applyAlignment="1" applyProtection="1">
      <alignment horizontal="center"/>
    </xf>
    <xf numFmtId="171" fontId="0" fillId="15" borderId="3" xfId="1" applyNumberFormat="1" applyFont="1" applyFill="1" applyBorder="1" applyAlignment="1" applyProtection="1">
      <alignment horizontal="center"/>
    </xf>
    <xf numFmtId="0" fontId="2" fillId="3" borderId="23" xfId="0" applyFont="1" applyFill="1" applyBorder="1" applyAlignment="1">
      <alignment horizontal="center" wrapText="1"/>
    </xf>
    <xf numFmtId="0" fontId="2" fillId="3" borderId="43" xfId="0" applyFont="1" applyFill="1" applyBorder="1" applyAlignment="1">
      <alignment horizontal="center" wrapText="1"/>
    </xf>
    <xf numFmtId="10" fontId="2" fillId="3" borderId="43" xfId="3" applyNumberFormat="1" applyFont="1" applyFill="1" applyBorder="1" applyAlignment="1" applyProtection="1">
      <alignment horizontal="center" wrapText="1"/>
    </xf>
    <xf numFmtId="0" fontId="2" fillId="3" borderId="44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/>
    </xf>
    <xf numFmtId="10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37" fontId="0" fillId="6" borderId="10" xfId="0" applyNumberFormat="1" applyFill="1" applyBorder="1" applyAlignment="1">
      <alignment horizontal="center"/>
    </xf>
    <xf numFmtId="2" fontId="0" fillId="15" borderId="10" xfId="0" applyNumberFormat="1" applyFill="1" applyBorder="1" applyAlignment="1">
      <alignment horizontal="center"/>
    </xf>
    <xf numFmtId="171" fontId="0" fillId="15" borderId="46" xfId="1" applyNumberFormat="1" applyFont="1" applyFill="1" applyBorder="1" applyAlignment="1" applyProtection="1">
      <alignment horizontal="center"/>
    </xf>
    <xf numFmtId="0" fontId="0" fillId="0" borderId="11" xfId="0" applyBorder="1" applyAlignment="1"/>
  </cellXfs>
  <cellStyles count="6">
    <cellStyle name="Moeda" xfId="1" builtinId="4"/>
    <cellStyle name="Normal" xfId="0" builtinId="0"/>
    <cellStyle name="Normal 2" xfId="5" xr:uid="{00000000-0005-0000-0000-000002000000}"/>
    <cellStyle name="Normal_saocarlo" xfId="2" xr:uid="{00000000-0005-0000-0000-000003000000}"/>
    <cellStyle name="Porcentagem" xfId="3" builtinId="5"/>
    <cellStyle name="Vírgula" xfId="4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375980</xdr:colOff>
      <xdr:row>0</xdr:row>
      <xdr:rowOff>14432</xdr:rowOff>
    </xdr:from>
    <xdr:to>
      <xdr:col>11</xdr:col>
      <xdr:colOff>23040</xdr:colOff>
      <xdr:row>10</xdr:row>
      <xdr:rowOff>300487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C9EC432-D207-4519-BBB9-B3BB0E42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7912" y="14432"/>
          <a:ext cx="11712060" cy="3287873"/>
        </a:xfrm>
        <a:prstGeom prst="rect">
          <a:avLst/>
        </a:prstGeom>
      </xdr:spPr>
    </xdr:pic>
    <xdr:clientData/>
  </xdr:twoCellAnchor>
  <xdr:twoCellAnchor editAs="oneCell">
    <xdr:from>
      <xdr:col>14</xdr:col>
      <xdr:colOff>779318</xdr:colOff>
      <xdr:row>1</xdr:row>
      <xdr:rowOff>199952</xdr:rowOff>
    </xdr:from>
    <xdr:to>
      <xdr:col>17</xdr:col>
      <xdr:colOff>363710</xdr:colOff>
      <xdr:row>9</xdr:row>
      <xdr:rowOff>202045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C58BEA-543D-322C-D96B-D38C7CA9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70568" y="329838"/>
          <a:ext cx="4664392" cy="25420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8CDBA-B3E4-499D-8472-251041F833D2}" name="TV_Hub" displayName="TV_Hub" ref="B95:H442" totalsRowShown="0" headerRowDxfId="9" headerRowBorderDxfId="7" tableBorderDxfId="8">
  <autoFilter ref="B95:H442" xr:uid="{2C58CDBA-B3E4-499D-8472-251041F833D2}">
    <filterColumn colId="3">
      <filters>
        <filter val="Disponivel"/>
      </filters>
    </filterColumn>
  </autoFilter>
  <tableColumns count="7">
    <tableColumn id="1" xr3:uid="{964FA319-8E61-451C-AD91-8FDFA71EFA84}" name="UNIDADE" dataDxfId="6"/>
    <tableColumn id="2" xr3:uid="{42105C2E-7186-4694-BF95-95E839F2610E}" name="Peso %" dataDxfId="5">
      <calculatedColumnFormula>L96</calculatedColumnFormula>
    </tableColumn>
    <tableColumn id="3" xr3:uid="{02B21ADE-5246-487C-B002-6D9ACA9D85E3}" name="Descrição" dataDxfId="4"/>
    <tableColumn id="4" xr3:uid="{AAE9C161-418D-4DCC-B3E3-705BBBB40265}" name="Status" dataDxfId="3"/>
    <tableColumn id="5" xr3:uid="{74F1D353-5782-41A9-8D71-53C9EF1D318B}" name="VGV Tabela" dataDxfId="2">
      <calculatedColumnFormula>ROUND((VLOOKUP(D96,$B$41:$E$76,4,FALSE)*G96)*C96,0)</calculatedColumnFormula>
    </tableColumn>
    <tableColumn id="6" xr3:uid="{EFA1CA3D-B358-47A3-BB18-320DC9A9C0D3}" name="Area Privativa" dataDxfId="1"/>
    <tableColumn id="7" xr3:uid="{0326670E-4204-446A-AC2E-D906F124767C}" name="Preço/m2 Tabela" dataDxfId="0" dataCellStyle="Moeda">
      <calculatedColumnFormula>F96/G96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X991"/>
  <sheetViews>
    <sheetView showGridLines="0" tabSelected="1" topLeftCell="A75" zoomScale="163" zoomScaleNormal="140" workbookViewId="0">
      <selection activeCell="G185" sqref="G185"/>
    </sheetView>
  </sheetViews>
  <sheetFormatPr defaultColWidth="9.140625" defaultRowHeight="12.95"/>
  <cols>
    <col min="1" max="1" width="14.140625" style="6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style="6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2.28515625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42578125" bestFit="1" customWidth="1"/>
    <col min="33" max="33" width="11.42578125" bestFit="1" customWidth="1"/>
    <col min="35" max="35" width="11.42578125" bestFit="1" customWidth="1"/>
    <col min="36" max="36" width="12.140625" bestFit="1" customWidth="1"/>
    <col min="37" max="37" width="11.42578125" bestFit="1" customWidth="1"/>
    <col min="39" max="39" width="11.42578125" bestFit="1" customWidth="1"/>
    <col min="41" max="41" width="11.42578125" bestFit="1" customWidth="1"/>
    <col min="43" max="43" width="11.42578125" bestFit="1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  <col min="61" max="61" width="11.42578125" bestFit="1" customWidth="1"/>
    <col min="63" max="63" width="11.42578125" bestFit="1" customWidth="1"/>
    <col min="65" max="65" width="11.42578125" bestFit="1" customWidth="1"/>
    <col min="67" max="67" width="11.42578125" bestFit="1" customWidth="1"/>
    <col min="69" max="69" width="11.42578125" bestFit="1" customWidth="1"/>
    <col min="71" max="71" width="11.42578125" bestFit="1" customWidth="1"/>
    <col min="73" max="73" width="11.42578125" bestFit="1" customWidth="1"/>
    <col min="75" max="75" width="11.42578125" bestFit="1" customWidth="1"/>
  </cols>
  <sheetData>
    <row r="1" spans="1:18">
      <c r="A1" s="376" t="s">
        <v>0</v>
      </c>
      <c r="B1" s="138"/>
      <c r="C1" s="138"/>
      <c r="D1" s="138"/>
      <c r="E1" s="138"/>
      <c r="F1" s="138"/>
      <c r="G1" s="138"/>
      <c r="H1" s="138"/>
      <c r="I1" s="382"/>
      <c r="J1" s="138"/>
      <c r="K1" s="138"/>
      <c r="L1" s="139"/>
      <c r="M1" s="140"/>
      <c r="N1" s="140"/>
      <c r="O1" s="140"/>
      <c r="P1" s="140"/>
      <c r="Q1" s="140"/>
    </row>
    <row r="2" spans="1:18" s="3" customFormat="1">
      <c r="A2" s="377"/>
      <c r="B2" s="141"/>
      <c r="C2" s="141"/>
      <c r="D2" s="142"/>
      <c r="E2" s="142"/>
      <c r="F2" s="141"/>
      <c r="G2" s="141"/>
      <c r="H2" s="141"/>
      <c r="I2" s="378"/>
      <c r="J2" s="141"/>
      <c r="K2" s="141"/>
      <c r="L2" s="143"/>
    </row>
    <row r="3" spans="1:18" ht="12.75" customHeight="1">
      <c r="A3" s="378"/>
      <c r="B3" s="437" t="s">
        <v>1</v>
      </c>
      <c r="C3" s="437"/>
      <c r="D3" s="144" t="s">
        <v>2</v>
      </c>
      <c r="E3" s="144" t="s">
        <v>3</v>
      </c>
      <c r="F3" s="434" t="s">
        <v>4</v>
      </c>
      <c r="G3" s="434" t="s">
        <v>5</v>
      </c>
      <c r="H3" s="141"/>
      <c r="I3" s="378"/>
      <c r="J3" s="141"/>
      <c r="K3" s="141"/>
      <c r="L3" s="143"/>
      <c r="M3" s="3"/>
      <c r="N3" s="3"/>
      <c r="O3" s="3"/>
      <c r="P3" s="3"/>
      <c r="Q3" s="3"/>
    </row>
    <row r="4" spans="1:18" ht="12.75" customHeight="1">
      <c r="A4" s="378"/>
      <c r="B4" s="145" t="s">
        <v>6</v>
      </c>
      <c r="C4" s="146"/>
      <c r="D4" s="147">
        <v>2020</v>
      </c>
      <c r="E4" s="147">
        <v>11</v>
      </c>
      <c r="F4" s="435"/>
      <c r="G4" s="435"/>
      <c r="H4" s="152"/>
      <c r="I4" s="383"/>
      <c r="J4" s="152"/>
      <c r="K4" s="152"/>
      <c r="L4" s="143"/>
      <c r="M4" s="3"/>
      <c r="N4" s="3"/>
      <c r="O4" s="3"/>
      <c r="P4" s="3"/>
      <c r="Q4" s="3"/>
    </row>
    <row r="5" spans="1:18" ht="12.75" customHeight="1">
      <c r="A5" s="378"/>
      <c r="B5" s="145" t="s">
        <v>7</v>
      </c>
      <c r="C5" s="352">
        <v>45108</v>
      </c>
      <c r="D5" s="147">
        <f>YEAR(C5)</f>
        <v>2023</v>
      </c>
      <c r="E5" s="147">
        <v>7</v>
      </c>
      <c r="F5" s="436"/>
      <c r="G5" s="436"/>
      <c r="H5" s="141"/>
      <c r="I5" s="378"/>
      <c r="J5" s="141"/>
      <c r="K5" s="141"/>
      <c r="L5" s="143"/>
      <c r="M5" s="3"/>
      <c r="N5" s="3"/>
      <c r="O5" s="3"/>
      <c r="P5" s="3"/>
      <c r="Q5" s="3"/>
    </row>
    <row r="6" spans="1:18" ht="12.75" customHeight="1">
      <c r="A6" s="378"/>
      <c r="B6" s="145" t="s">
        <v>8</v>
      </c>
      <c r="C6" s="256">
        <v>45473</v>
      </c>
      <c r="D6" s="147">
        <f>YEAR(C6)</f>
        <v>2024</v>
      </c>
      <c r="E6" s="147">
        <f>MONTH(C6)</f>
        <v>6</v>
      </c>
      <c r="F6" s="359">
        <f>IF(DAYS360(DATE(D5,E5,1),C6)/30&lt;0,0,DAYS360(DATE(D5,E5,1),C6)/30)</f>
        <v>11.966666666666667</v>
      </c>
      <c r="G6" s="359">
        <f>F6-2</f>
        <v>9.9666666666666668</v>
      </c>
      <c r="H6" s="223"/>
      <c r="I6" s="384"/>
      <c r="J6" s="152"/>
      <c r="K6" s="152"/>
      <c r="L6" s="143"/>
      <c r="M6" s="3"/>
      <c r="N6" s="3"/>
      <c r="O6" s="3"/>
      <c r="P6" s="3"/>
      <c r="Q6" s="3"/>
    </row>
    <row r="7" spans="1:18">
      <c r="A7" s="378"/>
      <c r="B7" s="141"/>
      <c r="C7" s="141"/>
      <c r="D7" s="141"/>
      <c r="E7" s="141"/>
      <c r="F7" s="141"/>
      <c r="G7" s="141"/>
      <c r="H7" s="141"/>
      <c r="I7" s="378"/>
      <c r="J7" s="141"/>
      <c r="K7" s="141"/>
      <c r="L7" s="143"/>
      <c r="M7" s="3"/>
      <c r="N7" s="3"/>
      <c r="O7" s="3"/>
      <c r="P7" s="3"/>
      <c r="Q7" s="3"/>
    </row>
    <row r="8" spans="1:18" ht="14.1">
      <c r="A8" s="378"/>
      <c r="B8" s="148" t="s">
        <v>9</v>
      </c>
      <c r="C8" s="148" t="s">
        <v>10</v>
      </c>
      <c r="D8" s="148" t="s">
        <v>11</v>
      </c>
      <c r="E8" s="258" t="s">
        <v>12</v>
      </c>
      <c r="F8" s="141"/>
      <c r="G8" s="3"/>
      <c r="H8" s="149" t="s">
        <v>13</v>
      </c>
      <c r="I8" s="149" t="s">
        <v>14</v>
      </c>
      <c r="J8" s="149" t="s">
        <v>15</v>
      </c>
      <c r="K8" s="149" t="s">
        <v>16</v>
      </c>
      <c r="L8" s="141"/>
      <c r="M8" s="143"/>
      <c r="N8" s="3"/>
      <c r="O8" s="133"/>
      <c r="P8" s="133"/>
      <c r="Q8" s="3"/>
      <c r="R8" s="3"/>
    </row>
    <row r="9" spans="1:18">
      <c r="A9" s="378"/>
      <c r="B9" s="350" t="s">
        <v>17</v>
      </c>
      <c r="C9" s="351"/>
      <c r="D9" s="150">
        <f>C9*$C$533</f>
        <v>0</v>
      </c>
      <c r="E9" s="151" t="s">
        <v>18</v>
      </c>
      <c r="F9" s="45"/>
      <c r="G9" s="396" t="s">
        <v>19</v>
      </c>
      <c r="H9" s="155">
        <f>COUNTA(B97:B442)</f>
        <v>346</v>
      </c>
      <c r="I9" s="156"/>
      <c r="J9" s="156">
        <f>COUNTIF(E97:E442,"Contrato")</f>
        <v>305</v>
      </c>
      <c r="K9" s="151">
        <f>H9-I9-J9</f>
        <v>41</v>
      </c>
      <c r="L9" s="152"/>
      <c r="M9" s="143"/>
      <c r="N9" s="153"/>
      <c r="O9" s="133"/>
      <c r="P9" s="133"/>
      <c r="Q9" s="3"/>
      <c r="R9" s="3"/>
    </row>
    <row r="10" spans="1:18">
      <c r="A10" s="378"/>
      <c r="B10" s="145" t="s">
        <v>20</v>
      </c>
      <c r="C10" s="150"/>
      <c r="D10" s="150">
        <f>C10*(1+0.9489%)^(ROUND((DATE(D5,E5,1)-DATE(D4,E4,1))/30,0))</f>
        <v>0</v>
      </c>
      <c r="E10" s="45"/>
      <c r="F10" s="45"/>
      <c r="G10" s="45"/>
      <c r="H10" s="141"/>
      <c r="I10" s="385"/>
      <c r="J10" s="154"/>
      <c r="K10" s="154"/>
      <c r="L10" s="154"/>
      <c r="M10" s="154"/>
      <c r="N10" s="267"/>
      <c r="O10" s="133"/>
      <c r="P10" s="3"/>
      <c r="Q10" s="3"/>
    </row>
    <row r="11" spans="1:18">
      <c r="A11" s="378"/>
      <c r="B11" s="141"/>
      <c r="D11" s="141"/>
      <c r="E11" s="141"/>
      <c r="F11" s="141"/>
      <c r="G11" s="141"/>
      <c r="H11" s="141"/>
      <c r="I11" s="383"/>
      <c r="J11" s="152"/>
      <c r="K11" s="152"/>
      <c r="L11" s="143"/>
      <c r="M11" s="3"/>
      <c r="N11" s="133"/>
      <c r="O11" s="133"/>
      <c r="P11" s="3"/>
      <c r="Q11" s="3"/>
    </row>
    <row r="12" spans="1:18" ht="6" customHeight="1">
      <c r="A12" s="45"/>
      <c r="B12" s="3"/>
      <c r="C12" s="3"/>
      <c r="D12" s="3"/>
      <c r="E12" s="3"/>
      <c r="F12" s="3"/>
      <c r="G12" s="3"/>
      <c r="H12" s="3"/>
      <c r="I12" s="45"/>
      <c r="J12" s="3"/>
      <c r="K12" s="3"/>
      <c r="L12" s="3"/>
      <c r="M12" s="3"/>
      <c r="N12" s="3"/>
      <c r="O12" s="3"/>
      <c r="P12" s="3"/>
      <c r="Q12" s="3"/>
    </row>
    <row r="13" spans="1:18" ht="27" customHeight="1">
      <c r="A13" s="45"/>
      <c r="B13" s="3"/>
      <c r="C13" s="149" t="s">
        <v>21</v>
      </c>
      <c r="D13" s="149" t="s">
        <v>22</v>
      </c>
      <c r="E13" s="149" t="s">
        <v>23</v>
      </c>
      <c r="F13" s="226" t="s">
        <v>13</v>
      </c>
      <c r="G13" s="260" t="s">
        <v>24</v>
      </c>
      <c r="H13" s="3"/>
      <c r="I13" s="45"/>
      <c r="J13" s="3"/>
      <c r="K13" s="3"/>
      <c r="L13" s="3"/>
      <c r="M13" s="3"/>
      <c r="N13" s="3"/>
      <c r="O13" s="3"/>
      <c r="P13" s="3"/>
      <c r="Q13" s="3"/>
    </row>
    <row r="14" spans="1:18">
      <c r="A14" s="45"/>
      <c r="B14" s="396" t="s">
        <v>25</v>
      </c>
      <c r="C14" s="347">
        <v>0.04</v>
      </c>
      <c r="D14" s="347">
        <v>0</v>
      </c>
      <c r="E14" s="348">
        <v>0.01</v>
      </c>
      <c r="F14" s="349">
        <f>SUM(C14:D14)+(E14)</f>
        <v>0.05</v>
      </c>
      <c r="G14" s="158">
        <v>0</v>
      </c>
      <c r="H14" s="3"/>
      <c r="I14" s="45"/>
      <c r="J14" s="3"/>
      <c r="K14" s="3"/>
      <c r="L14" s="3"/>
      <c r="M14" s="3"/>
      <c r="N14" s="3"/>
      <c r="O14" s="3"/>
      <c r="P14" s="3"/>
      <c r="Q14" s="3"/>
    </row>
    <row r="15" spans="1:18">
      <c r="A15" s="45"/>
      <c r="B15" s="3"/>
      <c r="C15" s="3"/>
      <c r="D15" s="3"/>
      <c r="E15" s="3"/>
      <c r="F15" s="3"/>
      <c r="G15" s="3"/>
      <c r="H15" s="3"/>
      <c r="I15" s="45"/>
      <c r="J15" s="3"/>
      <c r="K15" s="3"/>
      <c r="L15" s="3"/>
      <c r="M15" s="3"/>
      <c r="N15" s="3"/>
      <c r="O15" s="3"/>
      <c r="P15" s="3"/>
      <c r="Q15" s="3"/>
    </row>
    <row r="16" spans="1:18" ht="14.1">
      <c r="A16" s="45"/>
      <c r="B16" s="433" t="s">
        <v>26</v>
      </c>
      <c r="C16" s="433"/>
      <c r="D16" s="433"/>
      <c r="E16" s="433"/>
      <c r="F16" s="433"/>
      <c r="G16" s="133"/>
      <c r="H16" s="234" t="s">
        <v>27</v>
      </c>
      <c r="I16" s="236"/>
      <c r="J16" s="152"/>
      <c r="K16" s="143"/>
      <c r="L16" s="152"/>
      <c r="M16" s="3"/>
      <c r="N16" s="3"/>
      <c r="O16" s="3"/>
      <c r="P16" s="3"/>
      <c r="Q16" s="3"/>
    </row>
    <row r="17" spans="1:21" ht="14.1">
      <c r="A17" s="45"/>
      <c r="B17" s="229" t="s">
        <v>28</v>
      </c>
      <c r="C17" s="229" t="s">
        <v>29</v>
      </c>
      <c r="D17" s="232" t="s">
        <v>30</v>
      </c>
      <c r="E17" s="229" t="s">
        <v>31</v>
      </c>
      <c r="F17" s="229" t="s">
        <v>32</v>
      </c>
      <c r="G17" s="133"/>
      <c r="H17" s="234" t="s">
        <v>33</v>
      </c>
      <c r="I17" s="235"/>
      <c r="J17" s="211"/>
      <c r="K17" s="154"/>
      <c r="L17" s="154"/>
      <c r="M17" s="3"/>
      <c r="N17" s="3"/>
      <c r="O17" s="3"/>
      <c r="P17" s="3"/>
      <c r="Q17" s="3"/>
    </row>
    <row r="18" spans="1:21" ht="50.25" customHeight="1">
      <c r="A18" s="45"/>
      <c r="B18" s="231"/>
      <c r="C18" s="231"/>
      <c r="D18" s="233"/>
      <c r="E18" s="233"/>
      <c r="F18" s="233"/>
      <c r="G18" s="133"/>
      <c r="H18" s="337" t="s">
        <v>34</v>
      </c>
      <c r="I18" s="345" t="s">
        <v>35</v>
      </c>
      <c r="J18" s="152"/>
      <c r="K18" s="143"/>
      <c r="L18" s="152"/>
      <c r="M18" s="3"/>
      <c r="N18" s="3"/>
      <c r="O18" s="3"/>
      <c r="P18" s="3"/>
      <c r="Q18" s="3"/>
    </row>
    <row r="19" spans="1:21" ht="25.5" customHeight="1">
      <c r="A19" s="45"/>
      <c r="B19" s="230"/>
      <c r="C19" s="230"/>
      <c r="D19" s="230"/>
      <c r="E19" s="230"/>
      <c r="F19" s="230"/>
      <c r="H19" s="228"/>
      <c r="I19" s="383"/>
      <c r="J19" s="152"/>
      <c r="K19" s="143"/>
      <c r="L19" s="152"/>
      <c r="M19" s="3"/>
      <c r="N19" s="3"/>
      <c r="O19" s="3"/>
      <c r="P19" s="3"/>
      <c r="Q19" s="3"/>
    </row>
    <row r="20" spans="1:21" ht="25.5" customHeight="1">
      <c r="A20" s="45"/>
      <c r="B20" s="159" t="s">
        <v>36</v>
      </c>
      <c r="C20" s="158" t="s">
        <v>37</v>
      </c>
      <c r="D20" s="3"/>
      <c r="E20" s="3"/>
      <c r="F20" s="133"/>
      <c r="G20" s="227"/>
      <c r="H20" s="133"/>
      <c r="I20" s="386"/>
      <c r="J20" s="263"/>
      <c r="K20" s="263"/>
      <c r="L20" s="264"/>
      <c r="M20" s="133"/>
      <c r="N20" s="133"/>
      <c r="O20" s="3"/>
      <c r="P20" s="3"/>
      <c r="Q20" s="3"/>
    </row>
    <row r="21" spans="1:21" ht="25.5" customHeight="1">
      <c r="A21" s="45"/>
      <c r="B21" s="159" t="s">
        <v>38</v>
      </c>
      <c r="C21" s="157">
        <v>0.03</v>
      </c>
      <c r="D21" s="3"/>
      <c r="E21" s="3"/>
      <c r="F21" s="133"/>
      <c r="G21" s="133"/>
      <c r="H21" s="133"/>
      <c r="I21" s="381"/>
      <c r="J21" s="133"/>
      <c r="K21" s="133"/>
      <c r="L21" s="133"/>
      <c r="M21" s="133"/>
      <c r="N21" s="133"/>
      <c r="O21" s="133"/>
      <c r="P21" s="3"/>
      <c r="Q21" s="3"/>
    </row>
    <row r="22" spans="1:21" ht="22.5" customHeight="1">
      <c r="A22" s="45"/>
      <c r="B22" s="159" t="s">
        <v>39</v>
      </c>
      <c r="C22" s="157">
        <v>0</v>
      </c>
      <c r="D22" s="3"/>
      <c r="E22" s="3"/>
      <c r="F22" s="133"/>
      <c r="G22" s="133"/>
      <c r="H22" s="133"/>
      <c r="I22" s="381"/>
      <c r="J22" s="133"/>
      <c r="K22" s="133"/>
      <c r="L22" s="133"/>
      <c r="M22" s="133"/>
      <c r="N22" s="133"/>
      <c r="O22" s="133"/>
      <c r="P22" s="3"/>
      <c r="Q22" s="3"/>
    </row>
    <row r="23" spans="1:21" ht="12.75" customHeight="1">
      <c r="F23" s="133"/>
      <c r="G23" s="133"/>
      <c r="H23" s="133"/>
      <c r="I23" s="381"/>
      <c r="J23" s="133"/>
      <c r="K23" s="133"/>
      <c r="L23" s="133"/>
      <c r="M23" s="133"/>
      <c r="N23" s="133"/>
      <c r="O23" s="133"/>
    </row>
    <row r="24" spans="1:21" ht="12.75" hidden="1" customHeight="1">
      <c r="A24"/>
      <c r="F24" s="133"/>
      <c r="G24" s="133"/>
      <c r="H24" s="133"/>
      <c r="I24" s="133"/>
      <c r="J24" s="133"/>
      <c r="K24" s="133"/>
      <c r="L24" s="133"/>
      <c r="M24" s="133"/>
      <c r="N24" s="133"/>
      <c r="O24" s="133"/>
    </row>
    <row r="25" spans="1:21" ht="12.75" hidden="1" customHeight="1">
      <c r="A25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R25" s="423"/>
      <c r="S25" s="423"/>
      <c r="T25" s="423"/>
      <c r="U25" s="423"/>
    </row>
    <row r="26" spans="1:21" ht="25.5" hidden="1" customHeight="1">
      <c r="A26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R26" s="397"/>
      <c r="S26" s="397"/>
      <c r="T26" s="397"/>
      <c r="U26" s="397"/>
    </row>
    <row r="27" spans="1:21" ht="12.75" hidden="1" customHeight="1">
      <c r="A27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R27" s="398"/>
      <c r="S27" s="399"/>
      <c r="T27" s="398"/>
      <c r="U27" s="399"/>
    </row>
    <row r="28" spans="1:21" ht="12.75" hidden="1" customHeight="1">
      <c r="A28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R28" s="398"/>
      <c r="S28" s="399"/>
      <c r="T28" s="398"/>
      <c r="U28" s="399"/>
    </row>
    <row r="29" spans="1:21" ht="12.75" hidden="1" customHeight="1">
      <c r="A29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R29" s="398"/>
      <c r="S29" s="399"/>
      <c r="T29" s="398"/>
      <c r="U29" s="399"/>
    </row>
    <row r="30" spans="1:21" ht="12.75" hidden="1" customHeight="1">
      <c r="A30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R30" s="398"/>
      <c r="S30" s="399"/>
      <c r="T30" s="398"/>
      <c r="U30" s="399"/>
    </row>
    <row r="31" spans="1:21" ht="12.75" hidden="1" customHeight="1">
      <c r="A31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R31" s="398"/>
      <c r="S31" s="399"/>
      <c r="T31" s="398"/>
      <c r="U31" s="399"/>
    </row>
    <row r="32" spans="1:21" ht="12.75" hidden="1" customHeight="1">
      <c r="A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R32" s="398"/>
      <c r="S32" s="399"/>
      <c r="T32" s="398"/>
      <c r="U32" s="399"/>
    </row>
    <row r="33" spans="1:21" ht="12.75" hidden="1" customHeight="1">
      <c r="A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R33" s="398"/>
      <c r="S33" s="399"/>
      <c r="T33" s="398"/>
      <c r="U33" s="399"/>
    </row>
    <row r="34" spans="1:21" ht="12.75" hidden="1" customHeight="1">
      <c r="A34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R34" s="398"/>
      <c r="S34" s="399"/>
      <c r="T34" s="398"/>
      <c r="U34" s="399"/>
    </row>
    <row r="35" spans="1:21" ht="12.75" hidden="1" customHeight="1">
      <c r="A35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R35" s="398"/>
      <c r="S35" s="399"/>
      <c r="T35" s="398"/>
      <c r="U35" s="399"/>
    </row>
    <row r="36" spans="1:21" ht="12.75" hidden="1" customHeight="1">
      <c r="A36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R36" s="398"/>
      <c r="S36" s="399"/>
      <c r="T36" s="398"/>
      <c r="U36" s="399"/>
    </row>
    <row r="37" spans="1:21" ht="12.75" hidden="1" customHeight="1">
      <c r="A37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R37" s="167"/>
      <c r="S37" s="167"/>
      <c r="T37" s="167"/>
      <c r="U37" s="167"/>
    </row>
    <row r="38" spans="1:21" ht="12.75" customHeight="1">
      <c r="A38" s="400"/>
      <c r="B38" s="168"/>
      <c r="C38" s="398"/>
      <c r="D38" s="401"/>
      <c r="E38" s="398"/>
      <c r="F38" s="209"/>
      <c r="G38" s="213"/>
      <c r="H38" s="227"/>
      <c r="I38" s="387"/>
      <c r="J38" s="225"/>
      <c r="K38" s="225"/>
      <c r="L38" s="133"/>
      <c r="M38" s="133"/>
      <c r="N38" s="133"/>
      <c r="O38" s="133"/>
      <c r="P38" s="3"/>
      <c r="Q38" s="3"/>
    </row>
    <row r="39" spans="1:21" ht="12.75" customHeight="1">
      <c r="A39" s="400"/>
      <c r="B39" s="427" t="s">
        <v>40</v>
      </c>
      <c r="C39" s="427"/>
      <c r="D39" s="427"/>
      <c r="E39" s="427"/>
      <c r="F39" s="227"/>
      <c r="G39" s="133"/>
      <c r="H39" s="227"/>
      <c r="I39" s="381"/>
      <c r="J39" s="133"/>
      <c r="K39" s="133"/>
      <c r="L39" s="133"/>
      <c r="M39" s="133"/>
      <c r="N39" s="133"/>
      <c r="O39" s="133"/>
      <c r="P39" s="3"/>
      <c r="Q39" s="3"/>
    </row>
    <row r="40" spans="1:21" ht="12.75" customHeight="1">
      <c r="A40" s="400"/>
      <c r="B40" s="5" t="s">
        <v>41</v>
      </c>
      <c r="C40" s="5" t="s">
        <v>42</v>
      </c>
      <c r="D40" s="5" t="s">
        <v>43</v>
      </c>
      <c r="E40" s="402" t="s">
        <v>44</v>
      </c>
      <c r="F40" s="227"/>
      <c r="G40" s="133"/>
      <c r="H40" s="227"/>
      <c r="I40" s="381"/>
      <c r="J40" s="133"/>
      <c r="K40" s="133"/>
      <c r="L40" s="225"/>
      <c r="M40" s="133"/>
      <c r="N40" s="265"/>
      <c r="O40" s="133"/>
      <c r="P40" s="3"/>
      <c r="Q40" s="3"/>
    </row>
    <row r="41" spans="1:21" ht="12.75" customHeight="1">
      <c r="A41" s="403">
        <v>1</v>
      </c>
      <c r="B41" s="102" t="s">
        <v>45</v>
      </c>
      <c r="C41" s="170">
        <f t="shared" ref="C41:C66" si="0">SUMIF($D$97:$D$442,B41,$G$97:$G$442)/COUNTIF($D$97:$D$442,B41)</f>
        <v>76.91</v>
      </c>
      <c r="D41" s="171">
        <f>E532*C41</f>
        <v>755049.57588458236</v>
      </c>
      <c r="E41" s="404">
        <f>D41/C41</f>
        <v>9817.3134297826346</v>
      </c>
      <c r="F41" s="266"/>
      <c r="G41" s="266"/>
      <c r="H41" s="405"/>
      <c r="I41" s="381"/>
      <c r="J41" s="133"/>
      <c r="K41" s="133"/>
      <c r="L41" s="133"/>
      <c r="M41" s="133"/>
      <c r="N41" s="133"/>
      <c r="O41" s="133"/>
      <c r="P41" s="3"/>
      <c r="Q41" s="3"/>
    </row>
    <row r="42" spans="1:21" ht="12.75" customHeight="1">
      <c r="A42" s="403">
        <f>A41+1</f>
        <v>2</v>
      </c>
      <c r="B42" s="102" t="s">
        <v>46</v>
      </c>
      <c r="C42" s="170">
        <f t="shared" si="0"/>
        <v>79.784999999999997</v>
      </c>
      <c r="D42" s="171">
        <f>G532*C42</f>
        <v>777111.07787332044</v>
      </c>
      <c r="E42" s="404">
        <f t="shared" ref="E42:E45" si="1">D42/C42</f>
        <v>9740.064897829423</v>
      </c>
      <c r="F42" s="266"/>
      <c r="G42" s="266"/>
      <c r="H42" s="405"/>
      <c r="I42" s="381"/>
      <c r="J42" s="133"/>
      <c r="K42" s="133"/>
      <c r="L42" s="133"/>
      <c r="M42" s="133"/>
      <c r="N42" s="133"/>
      <c r="O42" s="133"/>
      <c r="P42" s="3"/>
      <c r="Q42" s="3"/>
    </row>
    <row r="43" spans="1:21" ht="12.75" customHeight="1">
      <c r="A43" s="403">
        <f t="shared" ref="A43:A76" si="2">A42+1</f>
        <v>3</v>
      </c>
      <c r="B43" s="102" t="s">
        <v>47</v>
      </c>
      <c r="C43" s="170">
        <f t="shared" si="0"/>
        <v>83.903333333333322</v>
      </c>
      <c r="D43" s="171">
        <f>I532*C43</f>
        <v>817392.55430596462</v>
      </c>
      <c r="E43" s="404">
        <f t="shared" si="1"/>
        <v>9742.0748596316953</v>
      </c>
      <c r="F43" s="266"/>
      <c r="G43" s="266"/>
      <c r="H43" s="405"/>
      <c r="I43" s="381"/>
      <c r="J43" s="133"/>
      <c r="K43" s="133"/>
      <c r="L43" s="133"/>
      <c r="M43" s="133"/>
      <c r="N43" s="133"/>
      <c r="O43" s="133"/>
      <c r="P43" s="3"/>
      <c r="Q43" s="3"/>
    </row>
    <row r="44" spans="1:21" ht="12.75" customHeight="1">
      <c r="A44" s="403">
        <f t="shared" si="2"/>
        <v>4</v>
      </c>
      <c r="B44" s="102" t="s">
        <v>48</v>
      </c>
      <c r="C44" s="170">
        <f t="shared" si="0"/>
        <v>97.024999999999991</v>
      </c>
      <c r="D44" s="171">
        <f>K532*C44</f>
        <v>945393.63354747021</v>
      </c>
      <c r="E44" s="404">
        <f t="shared" si="1"/>
        <v>9743.8148265650125</v>
      </c>
      <c r="F44" s="399"/>
      <c r="G44" s="399"/>
      <c r="H44" s="406"/>
      <c r="I44" s="45"/>
      <c r="J44" s="262"/>
      <c r="K44" s="3"/>
      <c r="L44" s="3"/>
      <c r="M44" s="3"/>
      <c r="N44" s="3"/>
      <c r="O44" s="3"/>
      <c r="P44" s="3"/>
      <c r="Q44" s="3"/>
    </row>
    <row r="45" spans="1:21" ht="12.75" customHeight="1">
      <c r="A45" s="403">
        <f t="shared" si="2"/>
        <v>5</v>
      </c>
      <c r="B45" s="102" t="s">
        <v>49</v>
      </c>
      <c r="C45" s="170">
        <f t="shared" si="0"/>
        <v>74.022499999999994</v>
      </c>
      <c r="D45" s="171">
        <f>M532*C45</f>
        <v>721428.08045930683</v>
      </c>
      <c r="E45" s="404">
        <f t="shared" si="1"/>
        <v>9746.0647838063687</v>
      </c>
      <c r="F45" s="399"/>
      <c r="G45" s="399"/>
      <c r="H45" s="406"/>
      <c r="I45" s="45"/>
      <c r="J45" s="3"/>
      <c r="K45" s="3"/>
      <c r="L45" s="3"/>
      <c r="M45" s="3"/>
      <c r="N45" s="3"/>
      <c r="O45" s="3"/>
      <c r="P45" s="3"/>
      <c r="Q45" s="3"/>
    </row>
    <row r="46" spans="1:21" ht="12.75" customHeight="1">
      <c r="A46" s="403">
        <f t="shared" si="2"/>
        <v>6</v>
      </c>
      <c r="B46" s="102" t="s">
        <v>50</v>
      </c>
      <c r="C46" s="170">
        <f t="shared" si="0"/>
        <v>75.279999999999987</v>
      </c>
      <c r="D46" s="171">
        <f>O532*C46</f>
        <v>733740.21585198655</v>
      </c>
      <c r="E46" s="404">
        <f t="shared" ref="E46:E51" si="3">D46/C46</f>
        <v>9746.8147695534899</v>
      </c>
      <c r="F46" s="399"/>
      <c r="G46" s="399"/>
      <c r="H46" s="406"/>
      <c r="I46" s="45"/>
      <c r="J46" s="3"/>
      <c r="K46" s="3"/>
      <c r="L46" s="3"/>
      <c r="M46" s="3"/>
      <c r="N46" s="3"/>
      <c r="O46" s="3"/>
      <c r="P46" s="3"/>
      <c r="Q46" s="3"/>
    </row>
    <row r="47" spans="1:21" ht="12.75" customHeight="1">
      <c r="A47" s="403">
        <f t="shared" si="2"/>
        <v>7</v>
      </c>
      <c r="B47" s="102" t="s">
        <v>51</v>
      </c>
      <c r="C47" s="170">
        <f t="shared" si="0"/>
        <v>74.022499999999994</v>
      </c>
      <c r="D47" s="171">
        <f>Q532*C47</f>
        <v>721428.08045930683</v>
      </c>
      <c r="E47" s="404">
        <f t="shared" si="3"/>
        <v>9746.0647838063687</v>
      </c>
      <c r="F47" s="399"/>
      <c r="G47" s="399"/>
      <c r="H47" s="406"/>
      <c r="I47" s="45"/>
      <c r="J47" s="3"/>
      <c r="K47" s="3"/>
      <c r="L47" s="3"/>
      <c r="M47" s="3"/>
      <c r="N47" s="3"/>
      <c r="O47" s="3"/>
      <c r="P47" s="3"/>
      <c r="Q47" s="3"/>
    </row>
    <row r="48" spans="1:21" ht="12.75" customHeight="1">
      <c r="A48" s="403">
        <f t="shared" si="2"/>
        <v>8</v>
      </c>
      <c r="B48" s="102" t="s">
        <v>52</v>
      </c>
      <c r="C48" s="170">
        <f t="shared" si="0"/>
        <v>74.022499999999994</v>
      </c>
      <c r="D48" s="171">
        <f>S532*C48</f>
        <v>721261.53299940901</v>
      </c>
      <c r="E48" s="404">
        <f t="shared" si="3"/>
        <v>9743.8148265650179</v>
      </c>
      <c r="F48" s="399"/>
      <c r="G48" s="399"/>
      <c r="H48" s="406"/>
      <c r="I48" s="45"/>
      <c r="J48" s="3"/>
      <c r="K48" s="3"/>
      <c r="L48" s="3"/>
      <c r="M48" s="3"/>
      <c r="N48" s="3"/>
      <c r="O48" s="3"/>
      <c r="P48" s="3"/>
      <c r="Q48" s="3"/>
    </row>
    <row r="49" spans="1:17" ht="12.75" customHeight="1">
      <c r="A49" s="403">
        <f t="shared" si="2"/>
        <v>9</v>
      </c>
      <c r="B49" s="102" t="s">
        <v>53</v>
      </c>
      <c r="C49" s="170">
        <f t="shared" si="0"/>
        <v>69.204999999999998</v>
      </c>
      <c r="D49" s="171">
        <f>U532*C49</f>
        <v>676645.94888302614</v>
      </c>
      <c r="E49" s="404">
        <f t="shared" si="3"/>
        <v>9777.4141880359239</v>
      </c>
      <c r="F49" s="399"/>
      <c r="G49" s="399"/>
      <c r="H49" s="406"/>
      <c r="I49" s="45"/>
      <c r="J49" s="3"/>
      <c r="K49" s="3"/>
      <c r="L49" s="3"/>
      <c r="M49" s="3"/>
      <c r="N49" s="3"/>
      <c r="O49" s="3"/>
      <c r="P49" s="3"/>
      <c r="Q49" s="3"/>
    </row>
    <row r="50" spans="1:17" ht="12.75" customHeight="1">
      <c r="A50" s="403">
        <f t="shared" si="2"/>
        <v>10</v>
      </c>
      <c r="B50" s="102" t="s">
        <v>54</v>
      </c>
      <c r="C50" s="170">
        <f t="shared" si="0"/>
        <v>75.955999999999989</v>
      </c>
      <c r="D50" s="171">
        <f>W532*C50</f>
        <v>739816.36937953159</v>
      </c>
      <c r="E50" s="404">
        <f t="shared" si="3"/>
        <v>9740.064897829423</v>
      </c>
      <c r="F50" s="399"/>
      <c r="G50" s="399"/>
      <c r="H50" s="406"/>
      <c r="I50" s="45"/>
      <c r="J50" s="3"/>
      <c r="K50" s="3"/>
      <c r="L50" s="3"/>
      <c r="M50" s="3"/>
      <c r="N50" s="3"/>
      <c r="O50" s="3"/>
      <c r="P50" s="3"/>
      <c r="Q50" s="3"/>
    </row>
    <row r="51" spans="1:17" ht="12.75" customHeight="1">
      <c r="A51" s="403">
        <f t="shared" si="2"/>
        <v>11</v>
      </c>
      <c r="B51" s="102" t="s">
        <v>55</v>
      </c>
      <c r="C51" s="170">
        <f t="shared" si="0"/>
        <v>55.160000000000004</v>
      </c>
      <c r="D51" s="171">
        <f>Y532*C51</f>
        <v>539098.77285748196</v>
      </c>
      <c r="E51" s="404">
        <f t="shared" si="3"/>
        <v>9773.3642650014845</v>
      </c>
      <c r="F51" s="399"/>
      <c r="G51" s="399"/>
      <c r="H51" s="406"/>
      <c r="I51" s="45"/>
      <c r="J51" s="3"/>
      <c r="K51" s="3"/>
      <c r="L51" s="3"/>
      <c r="M51" s="3"/>
      <c r="N51" s="3"/>
      <c r="O51" s="3"/>
      <c r="P51" s="3"/>
      <c r="Q51" s="3"/>
    </row>
    <row r="52" spans="1:17" ht="12.75" customHeight="1">
      <c r="A52" s="403">
        <f t="shared" si="2"/>
        <v>12</v>
      </c>
      <c r="B52" s="102" t="s">
        <v>56</v>
      </c>
      <c r="C52" s="170">
        <f t="shared" si="0"/>
        <v>74.938545454545419</v>
      </c>
      <c r="D52" s="171">
        <f>AA532*C52</f>
        <v>732828.8438082491</v>
      </c>
      <c r="E52" s="404">
        <f t="shared" ref="E52:E63" si="4">D52/C52</f>
        <v>9779.0641566795875</v>
      </c>
      <c r="F52" s="399"/>
      <c r="G52" s="399"/>
      <c r="H52" s="406"/>
      <c r="I52" s="45"/>
      <c r="J52" s="3"/>
      <c r="K52" s="3"/>
      <c r="L52" s="3"/>
      <c r="M52" s="3"/>
      <c r="N52" s="3"/>
      <c r="O52" s="3"/>
      <c r="P52" s="3"/>
      <c r="Q52" s="3"/>
    </row>
    <row r="53" spans="1:17" ht="12.75" customHeight="1">
      <c r="A53" s="403">
        <f t="shared" si="2"/>
        <v>13</v>
      </c>
      <c r="B53" s="102" t="s">
        <v>57</v>
      </c>
      <c r="C53" s="170">
        <f t="shared" si="0"/>
        <v>51.46</v>
      </c>
      <c r="D53" s="171">
        <f>AC532*C53</f>
        <v>504022.59585227037</v>
      </c>
      <c r="E53" s="404">
        <f t="shared" si="4"/>
        <v>9794.4538642104617</v>
      </c>
      <c r="F53" s="399"/>
      <c r="G53" s="399"/>
      <c r="H53" s="406"/>
      <c r="I53" s="45"/>
      <c r="J53" s="3"/>
      <c r="K53" s="3"/>
      <c r="L53" s="3"/>
      <c r="M53" s="3"/>
      <c r="N53" s="3"/>
      <c r="O53" s="3"/>
      <c r="P53" s="3"/>
      <c r="Q53" s="3"/>
    </row>
    <row r="54" spans="1:17" ht="12.75" customHeight="1">
      <c r="A54" s="403">
        <f t="shared" si="2"/>
        <v>14</v>
      </c>
      <c r="B54" s="102" t="s">
        <v>58</v>
      </c>
      <c r="C54" s="170">
        <f t="shared" si="0"/>
        <v>51.46</v>
      </c>
      <c r="D54" s="171">
        <f>AE532*C54</f>
        <v>503671.38802669529</v>
      </c>
      <c r="E54" s="404">
        <f t="shared" si="4"/>
        <v>9787.628993911685</v>
      </c>
      <c r="F54" s="399"/>
      <c r="G54" s="399"/>
      <c r="H54" s="406"/>
      <c r="I54" s="45"/>
      <c r="J54" s="3"/>
      <c r="K54" s="3"/>
      <c r="L54" s="3"/>
      <c r="M54" s="3"/>
      <c r="N54" s="3"/>
      <c r="O54" s="3"/>
      <c r="P54" s="3"/>
      <c r="Q54" s="3"/>
    </row>
    <row r="55" spans="1:17" ht="12.75" customHeight="1">
      <c r="A55" s="403">
        <f t="shared" si="2"/>
        <v>15</v>
      </c>
      <c r="B55" s="102" t="s">
        <v>59</v>
      </c>
      <c r="C55" s="170">
        <f t="shared" si="0"/>
        <v>74.48</v>
      </c>
      <c r="D55" s="171">
        <f>AG532*C55</f>
        <v>728199.46514953766</v>
      </c>
      <c r="E55" s="404">
        <f t="shared" si="4"/>
        <v>9777.1141937370794</v>
      </c>
      <c r="F55" s="399"/>
      <c r="G55" s="399"/>
      <c r="H55" s="406"/>
      <c r="I55" s="45"/>
      <c r="J55" s="3"/>
      <c r="K55" s="3"/>
      <c r="L55" s="3"/>
      <c r="M55" s="3"/>
      <c r="N55" s="3"/>
      <c r="O55" s="3"/>
      <c r="P55" s="3"/>
      <c r="Q55" s="3"/>
    </row>
    <row r="56" spans="1:17" ht="12.75" customHeight="1">
      <c r="A56" s="403">
        <f t="shared" si="2"/>
        <v>16</v>
      </c>
      <c r="B56" s="102" t="s">
        <v>60</v>
      </c>
      <c r="C56" s="170">
        <f t="shared" si="0"/>
        <v>50.609999999999992</v>
      </c>
      <c r="D56" s="171">
        <f>AI532*C56</f>
        <v>495233.47823244607</v>
      </c>
      <c r="E56" s="404">
        <f t="shared" si="4"/>
        <v>9785.2890383806789</v>
      </c>
      <c r="F56" s="399"/>
      <c r="G56" s="399"/>
      <c r="H56" s="406"/>
      <c r="I56" s="45"/>
      <c r="J56" s="3"/>
      <c r="K56" s="3"/>
      <c r="L56" s="3"/>
      <c r="M56" s="3"/>
      <c r="N56" s="3"/>
      <c r="O56" s="3"/>
      <c r="P56" s="3"/>
      <c r="Q56" s="3"/>
    </row>
    <row r="57" spans="1:17" ht="12.75" customHeight="1">
      <c r="A57" s="403">
        <f t="shared" si="2"/>
        <v>17</v>
      </c>
      <c r="B57" s="102" t="s">
        <v>61</v>
      </c>
      <c r="C57" s="170">
        <f t="shared" si="0"/>
        <v>73.34769230769227</v>
      </c>
      <c r="D57" s="171">
        <f>AK532*C57</f>
        <v>712807.1996365065</v>
      </c>
      <c r="E57" s="404">
        <f t="shared" si="4"/>
        <v>9718.1953134434407</v>
      </c>
      <c r="F57" s="399"/>
      <c r="G57" s="399"/>
      <c r="H57" s="406"/>
      <c r="I57" s="45"/>
      <c r="J57" s="3"/>
      <c r="K57" s="3"/>
      <c r="L57" s="3"/>
      <c r="M57" s="3"/>
      <c r="N57" s="3"/>
      <c r="O57" s="3"/>
      <c r="P57" s="3"/>
      <c r="Q57" s="3"/>
    </row>
    <row r="58" spans="1:17" ht="12.75" customHeight="1">
      <c r="A58" s="403">
        <f t="shared" si="2"/>
        <v>18</v>
      </c>
      <c r="B58" s="102" t="s">
        <v>62</v>
      </c>
      <c r="C58" s="170">
        <f t="shared" si="0"/>
        <v>51.46</v>
      </c>
      <c r="D58" s="171">
        <f>AM532*C58</f>
        <v>501848.96676035877</v>
      </c>
      <c r="E58" s="404">
        <f t="shared" si="4"/>
        <v>9752.2146669327394</v>
      </c>
      <c r="F58" s="399"/>
      <c r="G58" s="399"/>
      <c r="H58" s="406"/>
      <c r="I58" s="45"/>
      <c r="J58" s="3"/>
      <c r="K58" s="3"/>
      <c r="L58" s="3"/>
      <c r="M58" s="3"/>
      <c r="N58" s="3"/>
      <c r="O58" s="3"/>
      <c r="P58" s="3"/>
      <c r="Q58" s="3"/>
    </row>
    <row r="59" spans="1:17" ht="12.75" customHeight="1">
      <c r="A59" s="403">
        <f t="shared" si="2"/>
        <v>19</v>
      </c>
      <c r="B59" s="102" t="s">
        <v>63</v>
      </c>
      <c r="C59" s="170">
        <f t="shared" si="0"/>
        <v>78.06</v>
      </c>
      <c r="D59" s="171">
        <f>AO532*C59</f>
        <v>762522.42486904422</v>
      </c>
      <c r="E59" s="404">
        <f t="shared" si="4"/>
        <v>9768.4143590705116</v>
      </c>
      <c r="F59" s="399"/>
      <c r="G59" s="399"/>
      <c r="H59" s="406"/>
      <c r="I59" s="45"/>
      <c r="J59" s="3"/>
      <c r="K59" s="3"/>
      <c r="L59" s="3"/>
      <c r="M59" s="3"/>
      <c r="N59" s="3"/>
      <c r="O59" s="3"/>
      <c r="P59" s="3"/>
      <c r="Q59" s="3"/>
    </row>
    <row r="60" spans="1:17" ht="12.75" customHeight="1">
      <c r="A60" s="403">
        <f t="shared" si="2"/>
        <v>20</v>
      </c>
      <c r="B60" s="102" t="s">
        <v>64</v>
      </c>
      <c r="C60" s="170">
        <f t="shared" si="0"/>
        <v>52.16</v>
      </c>
      <c r="D60" s="171">
        <f>AQ532*C60</f>
        <v>509942.98094007047</v>
      </c>
      <c r="E60" s="404">
        <f t="shared" si="4"/>
        <v>9776.5142051393887</v>
      </c>
      <c r="F60" s="399"/>
      <c r="G60" s="399"/>
      <c r="H60" s="406"/>
      <c r="I60" s="45"/>
      <c r="J60" s="3"/>
      <c r="K60" s="3"/>
      <c r="L60" s="3"/>
      <c r="M60" s="3"/>
      <c r="N60" s="3"/>
      <c r="O60" s="3"/>
      <c r="P60" s="3"/>
      <c r="Q60" s="3"/>
    </row>
    <row r="61" spans="1:17" ht="12.75" customHeight="1">
      <c r="A61" s="403">
        <f t="shared" si="2"/>
        <v>21</v>
      </c>
      <c r="B61" s="102" t="s">
        <v>65</v>
      </c>
      <c r="C61" s="170">
        <f t="shared" si="0"/>
        <v>51.46</v>
      </c>
      <c r="D61" s="171">
        <f>AS532*C61</f>
        <v>501331.8035886329</v>
      </c>
      <c r="E61" s="404">
        <f t="shared" si="4"/>
        <v>9742.1648579213543</v>
      </c>
      <c r="F61" s="399"/>
      <c r="G61" s="399"/>
      <c r="H61" s="406"/>
      <c r="I61" s="45"/>
      <c r="J61" s="3"/>
      <c r="K61" s="3"/>
      <c r="L61" s="3"/>
      <c r="M61" s="3"/>
      <c r="N61" s="3"/>
      <c r="O61" s="3"/>
      <c r="P61" s="3"/>
      <c r="Q61" s="3"/>
    </row>
    <row r="62" spans="1:17" ht="12.75" customHeight="1">
      <c r="A62" s="403">
        <f t="shared" si="2"/>
        <v>22</v>
      </c>
      <c r="B62" s="102" t="s">
        <v>66</v>
      </c>
      <c r="C62" s="170">
        <f t="shared" si="0"/>
        <v>55.97</v>
      </c>
      <c r="D62" s="171">
        <f>AU532*C62</f>
        <v>540552.46483122464</v>
      </c>
      <c r="E62" s="404">
        <f t="shared" si="4"/>
        <v>9657.8964593751061</v>
      </c>
      <c r="F62" s="399"/>
      <c r="G62" s="399"/>
      <c r="H62" s="406"/>
      <c r="I62" s="45"/>
      <c r="J62" s="3"/>
      <c r="K62" s="3"/>
      <c r="L62" s="3"/>
      <c r="M62" s="3"/>
      <c r="N62" s="3"/>
      <c r="O62" s="3"/>
      <c r="P62" s="3"/>
      <c r="Q62" s="3"/>
    </row>
    <row r="63" spans="1:17" ht="12.75" customHeight="1">
      <c r="A63" s="403">
        <f t="shared" si="2"/>
        <v>23</v>
      </c>
      <c r="B63" s="102" t="s">
        <v>67</v>
      </c>
      <c r="C63" s="170">
        <f t="shared" si="0"/>
        <v>47.01</v>
      </c>
      <c r="D63" s="171">
        <f>AW532*C63</f>
        <v>453962.0067638678</v>
      </c>
      <c r="E63" s="404">
        <f t="shared" si="4"/>
        <v>9656.7114818946575</v>
      </c>
      <c r="F63" s="399"/>
      <c r="G63" s="399"/>
      <c r="H63" s="406"/>
      <c r="I63" s="45"/>
      <c r="J63" s="3"/>
      <c r="K63" s="3"/>
      <c r="L63" s="3"/>
      <c r="M63" s="3"/>
      <c r="N63" s="3"/>
      <c r="O63" s="3"/>
      <c r="P63" s="3"/>
      <c r="Q63" s="3"/>
    </row>
    <row r="64" spans="1:17" ht="12.75" customHeight="1">
      <c r="A64" s="403">
        <f t="shared" si="2"/>
        <v>24</v>
      </c>
      <c r="B64" s="102" t="s">
        <v>68</v>
      </c>
      <c r="C64" s="170">
        <f t="shared" si="0"/>
        <v>61.055</v>
      </c>
      <c r="D64" s="171">
        <f>AY532*C64</f>
        <v>592421.28080571652</v>
      </c>
      <c r="E64" s="404">
        <f t="shared" ref="E64:E66" si="5">D64/C64</f>
        <v>9703.0756007815344</v>
      </c>
      <c r="F64" s="399"/>
      <c r="G64" s="399"/>
      <c r="H64" s="406"/>
      <c r="I64" s="45"/>
      <c r="J64" s="3"/>
      <c r="K64" s="3"/>
      <c r="L64" s="3"/>
      <c r="M64" s="3"/>
      <c r="N64" s="3"/>
      <c r="O64" s="3"/>
      <c r="P64" s="3"/>
      <c r="Q64" s="3"/>
    </row>
    <row r="65" spans="1:17" ht="12.75" customHeight="1">
      <c r="A65" s="403">
        <f t="shared" si="2"/>
        <v>25</v>
      </c>
      <c r="B65" s="102" t="s">
        <v>69</v>
      </c>
      <c r="C65" s="170">
        <f t="shared" si="0"/>
        <v>55.97</v>
      </c>
      <c r="D65" s="171">
        <f>BA532*C65</f>
        <v>543453.89449186623</v>
      </c>
      <c r="E65" s="404">
        <f t="shared" si="5"/>
        <v>9709.7354742159423</v>
      </c>
      <c r="F65" s="399"/>
      <c r="G65" s="399"/>
      <c r="H65" s="406"/>
      <c r="I65" s="45"/>
      <c r="J65" s="3"/>
      <c r="K65" s="3"/>
      <c r="L65" s="3"/>
      <c r="M65" s="3"/>
      <c r="N65" s="3"/>
      <c r="O65" s="3"/>
      <c r="P65" s="3"/>
      <c r="Q65" s="3"/>
    </row>
    <row r="66" spans="1:17" ht="12.75" customHeight="1">
      <c r="A66" s="403">
        <f t="shared" si="2"/>
        <v>26</v>
      </c>
      <c r="B66" s="102" t="s">
        <v>70</v>
      </c>
      <c r="C66" s="170">
        <f t="shared" si="0"/>
        <v>47.01</v>
      </c>
      <c r="D66" s="171">
        <f>BC532*C66</f>
        <v>456394.37546363933</v>
      </c>
      <c r="E66" s="404">
        <f t="shared" si="5"/>
        <v>9708.452998588371</v>
      </c>
      <c r="F66" s="399"/>
      <c r="G66" s="399"/>
      <c r="H66" s="406"/>
      <c r="I66" s="45"/>
      <c r="J66" s="3"/>
      <c r="K66" s="3"/>
      <c r="L66" s="3"/>
      <c r="M66" s="3"/>
      <c r="N66" s="3"/>
      <c r="O66" s="3"/>
      <c r="P66" s="3"/>
      <c r="Q66" s="3"/>
    </row>
    <row r="67" spans="1:17" ht="12.75" customHeight="1">
      <c r="A67" s="403">
        <f t="shared" si="2"/>
        <v>27</v>
      </c>
      <c r="B67" s="343" t="s">
        <v>71</v>
      </c>
      <c r="C67" s="170">
        <f t="shared" ref="C67:C76" si="6">SUMIF($D$97:$D$442,B67,$G$97:$G$442)/COUNTIF($D$97:$D$442,B67)</f>
        <v>51.459047619047645</v>
      </c>
      <c r="D67" s="171">
        <f>BE532*C67</f>
        <v>500532.90125684947</v>
      </c>
      <c r="E67" s="404">
        <f t="shared" ref="E67:E76" si="7">D67/C67</f>
        <v>9726.820149535306</v>
      </c>
      <c r="F67" s="399"/>
      <c r="G67" s="399"/>
      <c r="H67" s="406"/>
      <c r="I67" s="45"/>
      <c r="J67" s="3"/>
      <c r="K67" s="3"/>
      <c r="L67" s="3"/>
      <c r="M67" s="3"/>
      <c r="N67" s="3"/>
      <c r="O67" s="3"/>
      <c r="P67" s="3"/>
      <c r="Q67" s="3"/>
    </row>
    <row r="68" spans="1:17" ht="12.75" customHeight="1">
      <c r="A68" s="403">
        <f t="shared" si="2"/>
        <v>28</v>
      </c>
      <c r="B68" s="343" t="s">
        <v>72</v>
      </c>
      <c r="C68" s="170">
        <f t="shared" si="6"/>
        <v>55.97</v>
      </c>
      <c r="D68" s="171">
        <f>BG532*C68</f>
        <v>544773.64201111696</v>
      </c>
      <c r="E68" s="404">
        <f t="shared" si="7"/>
        <v>9733.3150261053597</v>
      </c>
      <c r="F68" s="399"/>
      <c r="G68" s="399"/>
      <c r="H68" s="406"/>
      <c r="I68" s="45"/>
      <c r="J68" s="3"/>
      <c r="K68" s="3"/>
      <c r="L68" s="3"/>
      <c r="M68" s="3"/>
      <c r="N68" s="3"/>
      <c r="O68" s="3"/>
      <c r="P68" s="3"/>
      <c r="Q68" s="3"/>
    </row>
    <row r="69" spans="1:17" ht="12.75" customHeight="1">
      <c r="A69" s="403">
        <f t="shared" si="2"/>
        <v>29</v>
      </c>
      <c r="B69" s="343" t="s">
        <v>73</v>
      </c>
      <c r="C69" s="170">
        <f t="shared" si="6"/>
        <v>47.01</v>
      </c>
      <c r="D69" s="171">
        <f>BI532*C69</f>
        <v>457497.20910516492</v>
      </c>
      <c r="E69" s="404">
        <f t="shared" si="7"/>
        <v>9731.9125527582419</v>
      </c>
      <c r="F69" s="399"/>
      <c r="G69" s="399"/>
      <c r="H69" s="406"/>
      <c r="I69" s="45"/>
      <c r="J69" s="3"/>
      <c r="K69" s="3"/>
      <c r="L69" s="3"/>
      <c r="M69" s="3"/>
      <c r="N69" s="3"/>
      <c r="O69" s="3"/>
      <c r="P69" s="3"/>
      <c r="Q69" s="3"/>
    </row>
    <row r="70" spans="1:17" ht="12.75" customHeight="1">
      <c r="A70" s="403">
        <f t="shared" si="2"/>
        <v>30</v>
      </c>
      <c r="B70" s="343" t="s">
        <v>74</v>
      </c>
      <c r="C70" s="170">
        <f t="shared" si="6"/>
        <v>55.97</v>
      </c>
      <c r="D70" s="171">
        <f>BK532*C70</f>
        <v>548736.82970725326</v>
      </c>
      <c r="E70" s="404">
        <f t="shared" si="7"/>
        <v>9804.1241684340403</v>
      </c>
      <c r="F70" s="399"/>
      <c r="G70" s="399"/>
      <c r="H70" s="406"/>
      <c r="I70" s="45"/>
      <c r="J70" s="3"/>
      <c r="K70" s="3"/>
      <c r="L70" s="3"/>
      <c r="M70" s="3"/>
      <c r="N70" s="3"/>
      <c r="O70" s="3"/>
      <c r="P70" s="3"/>
      <c r="Q70" s="3"/>
    </row>
    <row r="71" spans="1:17" ht="12.75" customHeight="1">
      <c r="A71" s="403">
        <f t="shared" si="2"/>
        <v>31</v>
      </c>
      <c r="B71" s="343" t="s">
        <v>75</v>
      </c>
      <c r="C71" s="170">
        <f t="shared" si="6"/>
        <v>47.01</v>
      </c>
      <c r="D71" s="171">
        <f>BM532*C71</f>
        <v>460893.87297671515</v>
      </c>
      <c r="E71" s="404">
        <f t="shared" si="7"/>
        <v>9804.1666236272104</v>
      </c>
      <c r="F71" s="399"/>
      <c r="G71" s="399"/>
      <c r="H71" s="406"/>
      <c r="I71" s="45"/>
      <c r="J71" s="3"/>
      <c r="K71" s="3"/>
      <c r="L71" s="3"/>
      <c r="M71" s="3"/>
      <c r="N71" s="3"/>
      <c r="O71" s="3"/>
      <c r="P71" s="3"/>
      <c r="Q71" s="3"/>
    </row>
    <row r="72" spans="1:17" ht="12.75" customHeight="1">
      <c r="A72" s="403">
        <f t="shared" si="2"/>
        <v>32</v>
      </c>
      <c r="B72" s="343" t="s">
        <v>76</v>
      </c>
      <c r="C72" s="170">
        <f t="shared" si="6"/>
        <v>55.97</v>
      </c>
      <c r="D72" s="171">
        <f>BO532*C72</f>
        <v>548760.24296852294</v>
      </c>
      <c r="E72" s="404">
        <f t="shared" si="7"/>
        <v>9804.5424864842407</v>
      </c>
      <c r="F72" s="399"/>
      <c r="G72" s="399"/>
      <c r="H72" s="406"/>
      <c r="I72" s="45"/>
      <c r="J72" s="3"/>
      <c r="K72" s="3"/>
      <c r="L72" s="3"/>
      <c r="M72" s="3"/>
      <c r="N72" s="3"/>
      <c r="O72" s="3"/>
      <c r="P72" s="3"/>
      <c r="Q72" s="3"/>
    </row>
    <row r="73" spans="1:17" ht="12.75" customHeight="1">
      <c r="A73" s="403">
        <f t="shared" si="2"/>
        <v>33</v>
      </c>
      <c r="B73" s="343" t="s">
        <v>77</v>
      </c>
      <c r="C73" s="170">
        <f t="shared" si="6"/>
        <v>47.01</v>
      </c>
      <c r="D73" s="171">
        <f>BQ532*C73</f>
        <v>460913.50838674721</v>
      </c>
      <c r="E73" s="404">
        <f t="shared" si="7"/>
        <v>9804.5843094394222</v>
      </c>
      <c r="F73" s="399"/>
      <c r="G73" s="399"/>
      <c r="H73" s="406"/>
      <c r="I73" s="45"/>
      <c r="J73" s="3"/>
      <c r="K73" s="3"/>
      <c r="L73" s="3"/>
      <c r="M73" s="3"/>
      <c r="N73" s="3"/>
      <c r="O73" s="3"/>
      <c r="P73" s="3"/>
      <c r="Q73" s="3"/>
    </row>
    <row r="74" spans="1:17" ht="12.75" customHeight="1">
      <c r="A74" s="403">
        <f t="shared" si="2"/>
        <v>34</v>
      </c>
      <c r="B74" s="343" t="s">
        <v>78</v>
      </c>
      <c r="C74" s="170">
        <f t="shared" si="6"/>
        <v>55.548400000000044</v>
      </c>
      <c r="D74" s="171">
        <f>BS532*C74</f>
        <v>544566.57365325151</v>
      </c>
      <c r="E74" s="404">
        <f t="shared" si="7"/>
        <v>9803.461011536805</v>
      </c>
      <c r="F74" s="399"/>
      <c r="G74" s="399"/>
      <c r="H74" s="406"/>
      <c r="I74" s="45"/>
      <c r="J74" s="3"/>
      <c r="K74" s="3"/>
      <c r="L74" s="3"/>
      <c r="M74" s="3"/>
      <c r="N74" s="3"/>
      <c r="O74" s="3"/>
      <c r="P74" s="3"/>
      <c r="Q74" s="3"/>
    </row>
    <row r="75" spans="1:17" ht="12.75" customHeight="1">
      <c r="A75" s="403">
        <f t="shared" si="2"/>
        <v>35</v>
      </c>
      <c r="B75" s="343" t="s">
        <v>79</v>
      </c>
      <c r="C75" s="170">
        <f>SUMIF($D$97:$D$442,B75,$G$97:$G$442)/COUNTIF($D$97:$D$442,B75)</f>
        <v>47.461860465116274</v>
      </c>
      <c r="D75" s="357">
        <f>BU532*C75</f>
        <v>465311.97606486001</v>
      </c>
      <c r="E75" s="404">
        <f t="shared" si="7"/>
        <v>9803.913531937018</v>
      </c>
      <c r="F75" s="399"/>
      <c r="G75" s="399"/>
      <c r="H75" s="406"/>
      <c r="I75" s="45"/>
      <c r="J75" s="3"/>
      <c r="K75" s="3"/>
      <c r="L75" s="3"/>
      <c r="M75" s="3"/>
      <c r="N75" s="3"/>
      <c r="O75" s="3"/>
      <c r="P75" s="3"/>
      <c r="Q75" s="3"/>
    </row>
    <row r="76" spans="1:17" ht="12.75" customHeight="1">
      <c r="A76" s="403">
        <f t="shared" si="2"/>
        <v>36</v>
      </c>
      <c r="B76" s="343" t="s">
        <v>80</v>
      </c>
      <c r="C76" s="170">
        <f t="shared" si="6"/>
        <v>146.87666666666664</v>
      </c>
      <c r="D76" s="357">
        <f>BW532*C76</f>
        <v>1588214.0428079185</v>
      </c>
      <c r="E76" s="404">
        <f t="shared" si="7"/>
        <v>10813.24950281133</v>
      </c>
      <c r="F76" s="224"/>
      <c r="G76" s="399"/>
      <c r="H76" s="407"/>
      <c r="I76" s="388"/>
      <c r="J76" s="172"/>
      <c r="K76" s="172"/>
      <c r="L76" s="36"/>
      <c r="M76" s="3"/>
      <c r="N76" s="3"/>
      <c r="O76" s="3"/>
      <c r="P76" s="3"/>
      <c r="Q76" s="3"/>
    </row>
    <row r="77" spans="1:17">
      <c r="A77" s="45"/>
      <c r="B77" s="3"/>
      <c r="C77" s="3"/>
      <c r="D77" s="3"/>
      <c r="E77" s="3"/>
      <c r="F77" s="3"/>
      <c r="G77" s="3"/>
      <c r="H77" s="3"/>
      <c r="I77" s="45"/>
      <c r="J77" s="3"/>
      <c r="K77" s="3"/>
      <c r="L77" s="3"/>
      <c r="M77" s="3"/>
      <c r="N77" s="173"/>
      <c r="O77" s="3"/>
      <c r="P77" s="3"/>
      <c r="Q77" s="3"/>
    </row>
    <row r="78" spans="1:17">
      <c r="A78" s="174" t="s">
        <v>81</v>
      </c>
      <c r="B78" s="174"/>
      <c r="C78" s="160"/>
      <c r="D78" s="160"/>
      <c r="E78" s="160"/>
      <c r="F78" s="160"/>
      <c r="G78" s="160"/>
      <c r="H78" s="160"/>
      <c r="I78" s="174"/>
      <c r="J78" s="160"/>
      <c r="K78" s="160"/>
      <c r="L78" s="160"/>
      <c r="M78" s="160"/>
      <c r="N78" s="160"/>
      <c r="O78" s="140"/>
      <c r="P78" s="140"/>
      <c r="Q78" s="140"/>
    </row>
    <row r="79" spans="1:17">
      <c r="A79" s="45"/>
      <c r="B79" s="45"/>
      <c r="C79" s="3"/>
      <c r="D79" s="3"/>
      <c r="E79" s="3"/>
      <c r="F79" s="3"/>
      <c r="G79" s="3"/>
      <c r="H79" s="3"/>
      <c r="I79" s="45"/>
      <c r="J79" s="3"/>
      <c r="K79" s="3"/>
      <c r="L79" s="3"/>
      <c r="M79" s="3"/>
      <c r="N79" s="3"/>
      <c r="O79" s="3"/>
      <c r="P79" s="3"/>
      <c r="Q79" s="3"/>
    </row>
    <row r="80" spans="1:17">
      <c r="A80" s="57" t="s">
        <v>82</v>
      </c>
      <c r="B80" s="45"/>
      <c r="C80" s="3"/>
      <c r="D80" s="3"/>
      <c r="E80" s="3"/>
      <c r="F80" s="3"/>
      <c r="G80" s="3"/>
      <c r="H80" s="3"/>
      <c r="I80" s="45"/>
      <c r="J80" s="3"/>
      <c r="K80" s="3"/>
      <c r="L80" s="3"/>
      <c r="M80" s="3"/>
      <c r="N80" s="3"/>
      <c r="O80" s="3"/>
      <c r="P80" s="3"/>
      <c r="Q80" s="3"/>
    </row>
    <row r="81" spans="1:17" ht="14.1">
      <c r="A81" s="175" t="s">
        <v>83</v>
      </c>
      <c r="B81" s="425" t="s">
        <v>84</v>
      </c>
      <c r="C81" s="426"/>
      <c r="D81" s="175" t="s">
        <v>85</v>
      </c>
      <c r="E81" s="424" t="s">
        <v>86</v>
      </c>
      <c r="F81" s="424"/>
      <c r="G81" s="176" t="s">
        <v>87</v>
      </c>
      <c r="H81" s="5" t="s">
        <v>88</v>
      </c>
      <c r="I81" s="45"/>
      <c r="J81" s="169"/>
      <c r="K81" s="3"/>
      <c r="L81" s="169"/>
      <c r="M81" s="45"/>
      <c r="N81" s="45"/>
      <c r="O81" s="3"/>
      <c r="P81" s="3"/>
      <c r="Q81" s="3"/>
    </row>
    <row r="82" spans="1:17">
      <c r="A82" s="1"/>
      <c r="B82" s="5" t="s">
        <v>89</v>
      </c>
      <c r="C82" s="5" t="s">
        <v>90</v>
      </c>
      <c r="D82" s="1"/>
      <c r="E82" s="424"/>
      <c r="F82" s="424"/>
      <c r="G82" s="176"/>
      <c r="H82" s="5"/>
      <c r="I82" s="45"/>
      <c r="J82" s="3"/>
      <c r="K82" s="3"/>
      <c r="L82" s="3"/>
      <c r="M82" s="439"/>
      <c r="N82" s="439"/>
      <c r="O82" s="3"/>
      <c r="P82" s="3"/>
      <c r="Q82" s="3"/>
    </row>
    <row r="83" spans="1:17">
      <c r="A83" s="354">
        <v>1</v>
      </c>
      <c r="B83" s="221">
        <f>C83*A83</f>
        <v>0.04</v>
      </c>
      <c r="C83" s="353">
        <v>0.04</v>
      </c>
      <c r="D83" s="10">
        <v>1</v>
      </c>
      <c r="E83" s="177" t="s">
        <v>91</v>
      </c>
      <c r="F83" s="354">
        <v>0</v>
      </c>
      <c r="G83" s="178" t="s">
        <v>92</v>
      </c>
      <c r="H83" s="34">
        <f t="shared" ref="H83:H88" si="8">IF(E83="Pós Venda",DATE($D$5,$E$5+F83,1),DATE($D$6,$E$6+F83,1))</f>
        <v>45108</v>
      </c>
      <c r="I83" s="311"/>
      <c r="J83" s="36"/>
    </row>
    <row r="84" spans="1:17">
      <c r="A84" s="354">
        <v>3</v>
      </c>
      <c r="B84" s="221">
        <f t="shared" ref="B84:B85" si="9">C84*A84</f>
        <v>0.06</v>
      </c>
      <c r="C84" s="353">
        <v>0.02</v>
      </c>
      <c r="D84" s="10">
        <v>1</v>
      </c>
      <c r="E84" s="179" t="s">
        <v>91</v>
      </c>
      <c r="F84" s="354">
        <v>1</v>
      </c>
      <c r="G84" s="178" t="s">
        <v>93</v>
      </c>
      <c r="H84" s="34">
        <f t="shared" si="8"/>
        <v>45139</v>
      </c>
      <c r="I84" s="311"/>
      <c r="J84" s="36"/>
    </row>
    <row r="85" spans="1:17">
      <c r="A85" s="354">
        <v>8</v>
      </c>
      <c r="B85" s="221">
        <f t="shared" si="9"/>
        <v>0.13</v>
      </c>
      <c r="C85" s="353">
        <v>1.6250000000000001E-2</v>
      </c>
      <c r="D85" s="10">
        <v>1</v>
      </c>
      <c r="E85" s="179" t="s">
        <v>91</v>
      </c>
      <c r="F85" s="354">
        <v>4</v>
      </c>
      <c r="G85" s="178" t="s">
        <v>94</v>
      </c>
      <c r="H85" s="34">
        <f t="shared" si="8"/>
        <v>45231</v>
      </c>
      <c r="I85" s="311"/>
      <c r="J85" s="169"/>
    </row>
    <row r="86" spans="1:17">
      <c r="A86" s="354">
        <v>1</v>
      </c>
      <c r="B86" s="221">
        <f>C86*A86</f>
        <v>0.05</v>
      </c>
      <c r="C86" s="353">
        <v>0.05</v>
      </c>
      <c r="D86" s="10">
        <v>6</v>
      </c>
      <c r="E86" s="179" t="s">
        <v>91</v>
      </c>
      <c r="F86" s="354">
        <v>6</v>
      </c>
      <c r="G86" s="178" t="s">
        <v>95</v>
      </c>
      <c r="H86" s="34">
        <f t="shared" si="8"/>
        <v>45292</v>
      </c>
      <c r="I86" s="311"/>
      <c r="J86" s="3"/>
    </row>
    <row r="87" spans="1:17">
      <c r="A87" s="354">
        <v>1</v>
      </c>
      <c r="B87" s="221">
        <f>C87*A87</f>
        <v>0.05</v>
      </c>
      <c r="C87" s="353">
        <v>0.05</v>
      </c>
      <c r="D87" s="10">
        <v>1</v>
      </c>
      <c r="E87" s="179" t="s">
        <v>91</v>
      </c>
      <c r="F87" s="354">
        <v>8</v>
      </c>
      <c r="G87" s="360" t="s">
        <v>96</v>
      </c>
      <c r="H87" s="34">
        <f t="shared" si="8"/>
        <v>45352</v>
      </c>
      <c r="I87" s="311"/>
      <c r="J87" s="312"/>
    </row>
    <row r="88" spans="1:17">
      <c r="A88" s="354">
        <v>1</v>
      </c>
      <c r="B88" s="221">
        <f>C88*A88</f>
        <v>0.67</v>
      </c>
      <c r="C88" s="353">
        <v>0.67</v>
      </c>
      <c r="D88" s="10">
        <v>1</v>
      </c>
      <c r="E88" s="179" t="s">
        <v>97</v>
      </c>
      <c r="F88" s="354">
        <v>2</v>
      </c>
      <c r="G88" s="178" t="s">
        <v>98</v>
      </c>
      <c r="H88" s="34">
        <f t="shared" si="8"/>
        <v>45505</v>
      </c>
      <c r="I88" s="311"/>
      <c r="J88" s="36"/>
    </row>
    <row r="89" spans="1:17">
      <c r="A89" s="61" t="s">
        <v>13</v>
      </c>
      <c r="B89" s="180">
        <f>SUM(B83:B88)</f>
        <v>1</v>
      </c>
      <c r="C89" s="181"/>
      <c r="D89" s="182"/>
      <c r="E89" s="182"/>
      <c r="F89" s="182"/>
      <c r="G89" s="182"/>
      <c r="H89" s="183"/>
      <c r="I89" s="45"/>
      <c r="J89" s="169"/>
      <c r="K89" s="3"/>
      <c r="L89" s="169"/>
      <c r="M89" s="184"/>
      <c r="N89" s="185"/>
      <c r="O89" s="3"/>
      <c r="P89" s="3"/>
      <c r="Q89" s="3"/>
    </row>
    <row r="90" spans="1:17" s="3" customFormat="1">
      <c r="A90" s="45"/>
      <c r="B90" s="186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5"/>
    </row>
    <row r="91" spans="1:17" s="3" customFormat="1">
      <c r="A91" s="45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7">
      <c r="A92" s="174" t="s">
        <v>99</v>
      </c>
      <c r="B92" s="174"/>
      <c r="C92" s="160"/>
      <c r="D92" s="160"/>
      <c r="E92" s="160"/>
      <c r="F92" s="160"/>
      <c r="G92" s="160"/>
      <c r="H92" s="160"/>
      <c r="I92" s="174"/>
      <c r="J92" s="160"/>
      <c r="K92" s="160"/>
      <c r="L92" s="160"/>
      <c r="M92" s="160"/>
      <c r="N92" s="160"/>
      <c r="O92" s="140"/>
      <c r="P92" s="140"/>
      <c r="Q92" s="140"/>
    </row>
    <row r="93" spans="1:17" s="3" customFormat="1">
      <c r="A93" s="58"/>
      <c r="B93" s="58"/>
      <c r="C93" s="188"/>
      <c r="D93" s="188"/>
      <c r="E93" s="188"/>
      <c r="F93" s="188"/>
      <c r="G93" s="188"/>
      <c r="H93" s="188"/>
      <c r="I93" s="58"/>
      <c r="J93" s="188"/>
      <c r="K93" s="188"/>
      <c r="L93" s="188"/>
      <c r="M93" s="188"/>
      <c r="N93" s="188"/>
    </row>
    <row r="94" spans="1:17" s="3" customFormat="1" ht="12.75">
      <c r="A94" s="45"/>
      <c r="C94" s="57"/>
      <c r="D94" s="57"/>
      <c r="E94" s="57"/>
      <c r="F94" s="57"/>
      <c r="G94" s="57"/>
      <c r="H94" s="57"/>
      <c r="I94" s="57"/>
      <c r="J94" s="57"/>
      <c r="K94" s="57"/>
      <c r="L94" s="57"/>
      <c r="N94" s="438"/>
      <c r="O94" s="438"/>
      <c r="P94" s="438"/>
      <c r="Q94" s="438"/>
    </row>
    <row r="95" spans="1:17" ht="23.25">
      <c r="A95" s="45"/>
      <c r="B95" s="518" t="s">
        <v>100</v>
      </c>
      <c r="C95" s="519" t="s">
        <v>101</v>
      </c>
      <c r="D95" s="519" t="s">
        <v>41</v>
      </c>
      <c r="E95" s="519" t="s">
        <v>102</v>
      </c>
      <c r="F95" s="520" t="s">
        <v>103</v>
      </c>
      <c r="G95" s="519" t="s">
        <v>104</v>
      </c>
      <c r="H95" s="521" t="s">
        <v>105</v>
      </c>
      <c r="M95" s="192"/>
      <c r="N95" s="189"/>
      <c r="O95" s="190"/>
      <c r="P95" s="186"/>
    </row>
    <row r="96" spans="1:17" ht="12.75" hidden="1">
      <c r="A96" s="379"/>
      <c r="B96" s="421"/>
      <c r="C96" s="421"/>
      <c r="D96" s="421"/>
      <c r="E96" s="421"/>
      <c r="F96" s="421"/>
      <c r="G96" s="421"/>
      <c r="H96" s="421"/>
      <c r="I96" s="167" t="s">
        <v>106</v>
      </c>
      <c r="J96" s="186" t="s">
        <v>107</v>
      </c>
      <c r="K96" s="191" t="s">
        <v>108</v>
      </c>
      <c r="L96" s="212" t="s">
        <v>109</v>
      </c>
      <c r="M96" s="186" t="s">
        <v>110</v>
      </c>
      <c r="N96" t="s">
        <v>111</v>
      </c>
    </row>
    <row r="97" spans="1:21" ht="12.75" hidden="1">
      <c r="A97" s="213"/>
      <c r="B97" s="514">
        <v>301</v>
      </c>
      <c r="C97" s="305">
        <f t="shared" ref="C97:C434" si="10">L97</f>
        <v>0.88031109877330005</v>
      </c>
      <c r="D97" s="104" t="s">
        <v>47</v>
      </c>
      <c r="E97" s="156" t="s">
        <v>112</v>
      </c>
      <c r="F97" s="196">
        <f>ROUND((VLOOKUP(D97,$B$41:$E$76,4,FALSE)*G97)*C97,0)</f>
        <v>882219</v>
      </c>
      <c r="G97" s="306">
        <v>102.86999999999999</v>
      </c>
      <c r="H97" s="516">
        <f t="shared" ref="H97:H434" si="11">F97/G97</f>
        <v>8576.057159521728</v>
      </c>
      <c r="I97" s="194">
        <v>-0.11968890122670001</v>
      </c>
      <c r="J97" s="259"/>
      <c r="K97" s="214">
        <v>1</v>
      </c>
      <c r="L97" s="192">
        <f>SUM(I97:K97)</f>
        <v>0.88031109877330005</v>
      </c>
      <c r="M97" s="214"/>
      <c r="N97" t="str">
        <f>RIGHT(B97,1)</f>
        <v>1</v>
      </c>
      <c r="O97" s="193"/>
      <c r="P97" s="344"/>
      <c r="Q97" s="271"/>
      <c r="R97" s="30"/>
      <c r="T97" s="30"/>
      <c r="U97" s="194"/>
    </row>
    <row r="98" spans="1:21" ht="12.75">
      <c r="A98" s="368"/>
      <c r="B98" s="515">
        <v>302</v>
      </c>
      <c r="C98" s="195">
        <f t="shared" si="10"/>
        <v>1</v>
      </c>
      <c r="D98" s="35" t="s">
        <v>45</v>
      </c>
      <c r="E98" s="156" t="s">
        <v>113</v>
      </c>
      <c r="F98" s="196">
        <f t="shared" ref="F98:F161" si="12">ROUND((VLOOKUP(D98,$B$41:$E$76,4,FALSE)*G98)*C98,0)</f>
        <v>755050</v>
      </c>
      <c r="G98" s="222">
        <v>76.91</v>
      </c>
      <c r="H98" s="517">
        <f t="shared" si="11"/>
        <v>9817.3189442205185</v>
      </c>
      <c r="I98" s="389"/>
      <c r="J98" s="259"/>
      <c r="K98" s="214">
        <v>1</v>
      </c>
      <c r="L98" s="192">
        <f t="shared" ref="L98:L442" si="13">SUM(I98:K98)</f>
        <v>1</v>
      </c>
      <c r="M98" s="214"/>
      <c r="N98" t="str">
        <f t="shared" ref="N98:N442" si="14">RIGHT(B98,1)</f>
        <v>2</v>
      </c>
      <c r="O98" s="193"/>
      <c r="P98" s="325"/>
      <c r="Q98" s="271"/>
      <c r="R98" s="30"/>
      <c r="T98" s="30"/>
      <c r="U98" s="194"/>
    </row>
    <row r="99" spans="1:21" ht="12.75">
      <c r="A99" s="368"/>
      <c r="B99" s="515">
        <v>303</v>
      </c>
      <c r="C99" s="195">
        <f t="shared" si="10"/>
        <v>0.97698200000000002</v>
      </c>
      <c r="D99" s="35" t="s">
        <v>54</v>
      </c>
      <c r="E99" s="156" t="s">
        <v>113</v>
      </c>
      <c r="F99" s="196">
        <f t="shared" si="12"/>
        <v>796383</v>
      </c>
      <c r="G99" s="222">
        <v>83.69</v>
      </c>
      <c r="H99" s="517">
        <f t="shared" si="11"/>
        <v>9515.8680845979216</v>
      </c>
      <c r="I99" s="389">
        <v>-2.3018E-2</v>
      </c>
      <c r="J99" s="259"/>
      <c r="K99" s="214">
        <v>1</v>
      </c>
      <c r="L99" s="192">
        <f t="shared" si="13"/>
        <v>0.97698200000000002</v>
      </c>
      <c r="M99" s="214"/>
      <c r="N99" t="str">
        <f t="shared" si="14"/>
        <v>3</v>
      </c>
      <c r="O99" s="193"/>
      <c r="P99" s="325"/>
      <c r="Q99" s="271"/>
      <c r="R99" s="30"/>
      <c r="T99" s="30"/>
      <c r="U99" s="194"/>
    </row>
    <row r="100" spans="1:21" ht="12.75">
      <c r="A100" s="368"/>
      <c r="B100" s="515">
        <v>304</v>
      </c>
      <c r="C100" s="195">
        <f t="shared" si="10"/>
        <v>1</v>
      </c>
      <c r="D100" s="104" t="s">
        <v>47</v>
      </c>
      <c r="E100" s="156" t="s">
        <v>113</v>
      </c>
      <c r="F100" s="196">
        <f t="shared" si="12"/>
        <v>719939</v>
      </c>
      <c r="G100" s="222">
        <v>73.900000000000006</v>
      </c>
      <c r="H100" s="517">
        <f t="shared" si="11"/>
        <v>9742.0703653585915</v>
      </c>
      <c r="I100" s="389"/>
      <c r="J100" s="259"/>
      <c r="K100" s="214">
        <v>1</v>
      </c>
      <c r="L100" s="192">
        <f t="shared" si="13"/>
        <v>1</v>
      </c>
      <c r="M100" s="214"/>
      <c r="N100" t="str">
        <f t="shared" si="14"/>
        <v>4</v>
      </c>
      <c r="O100" s="193"/>
      <c r="P100" s="325"/>
      <c r="Q100" s="271"/>
      <c r="R100" s="30"/>
      <c r="T100" s="30"/>
      <c r="U100" s="194"/>
    </row>
    <row r="101" spans="1:21" ht="12.75">
      <c r="A101" s="368"/>
      <c r="B101" s="515">
        <v>305</v>
      </c>
      <c r="C101" s="195">
        <f t="shared" si="10"/>
        <v>1</v>
      </c>
      <c r="D101" s="104" t="s">
        <v>47</v>
      </c>
      <c r="E101" s="156" t="s">
        <v>113</v>
      </c>
      <c r="F101" s="196">
        <f t="shared" si="12"/>
        <v>730071</v>
      </c>
      <c r="G101" s="222">
        <v>74.94</v>
      </c>
      <c r="H101" s="517">
        <f t="shared" si="11"/>
        <v>9742.0736589271419</v>
      </c>
      <c r="I101" s="389"/>
      <c r="J101" s="259"/>
      <c r="K101" s="214">
        <v>1</v>
      </c>
      <c r="L101" s="192">
        <f t="shared" si="13"/>
        <v>1</v>
      </c>
      <c r="M101" s="214"/>
      <c r="N101" t="str">
        <f t="shared" si="14"/>
        <v>5</v>
      </c>
      <c r="O101" s="193"/>
      <c r="P101" s="325"/>
      <c r="Q101" s="271"/>
      <c r="R101" s="30"/>
      <c r="T101" s="30"/>
      <c r="U101" s="194"/>
    </row>
    <row r="102" spans="1:21" ht="12.75">
      <c r="A102" s="368"/>
      <c r="B102" s="515">
        <v>312</v>
      </c>
      <c r="C102" s="195">
        <f t="shared" si="10"/>
        <v>0.906254</v>
      </c>
      <c r="D102" s="35" t="s">
        <v>68</v>
      </c>
      <c r="E102" s="156" t="s">
        <v>113</v>
      </c>
      <c r="F102" s="196">
        <f t="shared" si="12"/>
        <v>790004</v>
      </c>
      <c r="G102" s="222">
        <v>89.84</v>
      </c>
      <c r="H102" s="517">
        <f t="shared" si="11"/>
        <v>8793.4550311665171</v>
      </c>
      <c r="I102" s="389">
        <v>-9.3745999999999996E-2</v>
      </c>
      <c r="J102" s="259"/>
      <c r="K102" s="214">
        <v>1</v>
      </c>
      <c r="L102" s="192">
        <f t="shared" si="13"/>
        <v>0.906254</v>
      </c>
      <c r="M102" s="214"/>
      <c r="N102" t="str">
        <f t="shared" si="14"/>
        <v>2</v>
      </c>
      <c r="O102" s="193"/>
      <c r="P102" s="325"/>
      <c r="Q102" s="271"/>
      <c r="R102" s="30"/>
      <c r="T102" s="30"/>
      <c r="U102" s="194"/>
    </row>
    <row r="103" spans="1:21" ht="12.75" hidden="1">
      <c r="A103" s="213"/>
      <c r="B103" s="515">
        <v>401</v>
      </c>
      <c r="C103" s="195">
        <f t="shared" si="10"/>
        <v>0.91793599999999997</v>
      </c>
      <c r="D103" s="35" t="s">
        <v>59</v>
      </c>
      <c r="E103" s="156" t="s">
        <v>112</v>
      </c>
      <c r="F103" s="196">
        <f t="shared" si="12"/>
        <v>668441</v>
      </c>
      <c r="G103" s="222">
        <v>74.48</v>
      </c>
      <c r="H103" s="517">
        <f t="shared" si="11"/>
        <v>8974.7717508055848</v>
      </c>
      <c r="I103" s="194">
        <v>-8.2063999999999998E-2</v>
      </c>
      <c r="J103" s="259"/>
      <c r="K103" s="214">
        <v>1</v>
      </c>
      <c r="L103" s="192">
        <f t="shared" si="13"/>
        <v>0.91793599999999997</v>
      </c>
      <c r="M103" s="214"/>
      <c r="N103" t="str">
        <f t="shared" si="14"/>
        <v>1</v>
      </c>
      <c r="O103" s="193"/>
      <c r="P103" s="325"/>
      <c r="Q103" s="271"/>
      <c r="R103" s="30"/>
      <c r="T103" s="30"/>
      <c r="U103" s="194"/>
    </row>
    <row r="104" spans="1:21" ht="12.75">
      <c r="A104" s="368"/>
      <c r="B104" s="515">
        <v>402</v>
      </c>
      <c r="C104" s="195">
        <f t="shared" si="10"/>
        <v>1</v>
      </c>
      <c r="D104" s="35" t="s">
        <v>46</v>
      </c>
      <c r="E104" s="156" t="s">
        <v>113</v>
      </c>
      <c r="F104" s="196">
        <f t="shared" si="12"/>
        <v>769855</v>
      </c>
      <c r="G104" s="222">
        <v>79.039999999999992</v>
      </c>
      <c r="H104" s="517">
        <f t="shared" si="11"/>
        <v>9740.0683198380575</v>
      </c>
      <c r="I104" s="389"/>
      <c r="J104" s="259"/>
      <c r="K104" s="214">
        <v>1</v>
      </c>
      <c r="L104" s="192">
        <f t="shared" si="13"/>
        <v>1</v>
      </c>
      <c r="M104" s="214"/>
      <c r="N104" t="str">
        <f t="shared" si="14"/>
        <v>2</v>
      </c>
      <c r="O104" s="193"/>
      <c r="P104" s="325"/>
      <c r="Q104" s="271"/>
      <c r="R104" s="30"/>
      <c r="T104" s="30"/>
      <c r="U104" s="194"/>
    </row>
    <row r="105" spans="1:21" ht="12.75" hidden="1">
      <c r="A105" s="213"/>
      <c r="B105" s="515">
        <v>403</v>
      </c>
      <c r="C105" s="195">
        <f t="shared" si="10"/>
        <v>1</v>
      </c>
      <c r="D105" s="35" t="s">
        <v>46</v>
      </c>
      <c r="E105" s="156" t="s">
        <v>112</v>
      </c>
      <c r="F105" s="196">
        <f t="shared" si="12"/>
        <v>784367</v>
      </c>
      <c r="G105" s="222">
        <v>80.53</v>
      </c>
      <c r="H105" s="517">
        <f t="shared" si="11"/>
        <v>9740.0596051161065</v>
      </c>
      <c r="I105" s="194"/>
      <c r="J105" s="259"/>
      <c r="K105" s="214">
        <v>1</v>
      </c>
      <c r="L105" s="192">
        <f t="shared" si="13"/>
        <v>1</v>
      </c>
      <c r="M105" s="214"/>
      <c r="N105" t="str">
        <f t="shared" si="14"/>
        <v>3</v>
      </c>
      <c r="O105" s="193"/>
      <c r="P105" s="325"/>
      <c r="Q105" s="271"/>
      <c r="R105" s="30"/>
      <c r="T105" s="30"/>
      <c r="U105" s="194"/>
    </row>
    <row r="106" spans="1:21" ht="12.75" hidden="1">
      <c r="A106" s="213"/>
      <c r="B106" s="515">
        <v>404</v>
      </c>
      <c r="C106" s="195">
        <f t="shared" ref="C106:C169" si="15">L106</f>
        <v>1</v>
      </c>
      <c r="D106" s="35" t="s">
        <v>60</v>
      </c>
      <c r="E106" s="156" t="s">
        <v>112</v>
      </c>
      <c r="F106" s="196">
        <f t="shared" si="12"/>
        <v>490732</v>
      </c>
      <c r="G106" s="222">
        <v>50.15</v>
      </c>
      <c r="H106" s="517">
        <f t="shared" ref="H106:H169" si="16">F106/G106</f>
        <v>9785.2841475573277</v>
      </c>
      <c r="I106" s="194"/>
      <c r="J106" s="259"/>
      <c r="K106" s="214">
        <v>1</v>
      </c>
      <c r="L106" s="192">
        <f t="shared" ref="L106:L169" si="17">SUM(I106:K106)</f>
        <v>1</v>
      </c>
      <c r="M106" s="214"/>
      <c r="N106" t="str">
        <f t="shared" ref="N106:N169" si="18">RIGHT(B106,1)</f>
        <v>4</v>
      </c>
      <c r="O106" s="193"/>
      <c r="P106" s="325"/>
      <c r="Q106" s="271"/>
      <c r="R106" s="30"/>
      <c r="T106" s="30"/>
      <c r="U106" s="194"/>
    </row>
    <row r="107" spans="1:21" ht="12.75" hidden="1">
      <c r="A107" s="213"/>
      <c r="B107" s="515">
        <v>405</v>
      </c>
      <c r="C107" s="195">
        <f t="shared" si="15"/>
        <v>1</v>
      </c>
      <c r="D107" s="35" t="s">
        <v>60</v>
      </c>
      <c r="E107" s="156" t="s">
        <v>112</v>
      </c>
      <c r="F107" s="196">
        <f t="shared" si="12"/>
        <v>492885</v>
      </c>
      <c r="G107" s="222">
        <v>50.37</v>
      </c>
      <c r="H107" s="517">
        <f t="shared" si="16"/>
        <v>9785.2888624181069</v>
      </c>
      <c r="I107" s="194"/>
      <c r="J107" s="259"/>
      <c r="K107" s="214">
        <v>1</v>
      </c>
      <c r="L107" s="192">
        <f t="shared" si="17"/>
        <v>1</v>
      </c>
      <c r="M107" s="214"/>
      <c r="N107" t="str">
        <f t="shared" si="18"/>
        <v>5</v>
      </c>
      <c r="O107" s="193"/>
      <c r="P107" s="325"/>
      <c r="Q107" s="271"/>
      <c r="R107" s="30"/>
      <c r="T107" s="30"/>
      <c r="U107" s="194"/>
    </row>
    <row r="108" spans="1:21" ht="12.75" hidden="1">
      <c r="A108" s="213"/>
      <c r="B108" s="515">
        <v>406</v>
      </c>
      <c r="C108" s="195">
        <f t="shared" si="15"/>
        <v>1</v>
      </c>
      <c r="D108" s="35" t="s">
        <v>60</v>
      </c>
      <c r="E108" s="156" t="s">
        <v>112</v>
      </c>
      <c r="F108" s="196">
        <f t="shared" si="12"/>
        <v>502083</v>
      </c>
      <c r="G108" s="222">
        <v>51.309999999999995</v>
      </c>
      <c r="H108" s="517">
        <f t="shared" si="16"/>
        <v>9785.2855193919331</v>
      </c>
      <c r="I108" s="194"/>
      <c r="J108" s="259"/>
      <c r="K108" s="214">
        <v>1</v>
      </c>
      <c r="L108" s="192">
        <f t="shared" si="17"/>
        <v>1</v>
      </c>
      <c r="M108" s="214"/>
      <c r="N108" t="str">
        <f t="shared" si="18"/>
        <v>6</v>
      </c>
      <c r="O108" s="193"/>
      <c r="P108" s="325"/>
      <c r="Q108" s="271"/>
      <c r="R108" s="30"/>
      <c r="T108" s="30"/>
      <c r="U108" s="194"/>
    </row>
    <row r="109" spans="1:21" ht="12.75">
      <c r="A109" s="368"/>
      <c r="B109" s="515">
        <v>407</v>
      </c>
      <c r="C109" s="195">
        <f t="shared" si="15"/>
        <v>0.93258399999999997</v>
      </c>
      <c r="D109" s="35" t="s">
        <v>56</v>
      </c>
      <c r="E109" s="156" t="s">
        <v>113</v>
      </c>
      <c r="F109" s="196">
        <f t="shared" si="12"/>
        <v>857717</v>
      </c>
      <c r="G109" s="222">
        <v>94.05</v>
      </c>
      <c r="H109" s="517">
        <f t="shared" si="16"/>
        <v>9119.7979797979806</v>
      </c>
      <c r="I109" s="389">
        <v>-6.7416000000000004E-2</v>
      </c>
      <c r="J109" s="259"/>
      <c r="K109" s="214">
        <v>1</v>
      </c>
      <c r="L109" s="192">
        <f t="shared" si="17"/>
        <v>0.93258399999999997</v>
      </c>
      <c r="M109" s="214"/>
      <c r="N109" t="str">
        <f t="shared" si="18"/>
        <v>7</v>
      </c>
      <c r="O109" s="193"/>
      <c r="P109" s="325"/>
      <c r="Q109" s="271"/>
      <c r="R109" s="30"/>
      <c r="T109" s="30"/>
      <c r="U109" s="194"/>
    </row>
    <row r="110" spans="1:21" ht="12.75">
      <c r="A110" s="368"/>
      <c r="B110" s="515">
        <v>408</v>
      </c>
      <c r="C110" s="195">
        <f t="shared" si="15"/>
        <v>1</v>
      </c>
      <c r="D110" s="35" t="s">
        <v>53</v>
      </c>
      <c r="E110" s="156" t="s">
        <v>113</v>
      </c>
      <c r="F110" s="196">
        <f t="shared" si="12"/>
        <v>629763</v>
      </c>
      <c r="G110" s="222">
        <v>64.41</v>
      </c>
      <c r="H110" s="517">
        <f t="shared" si="16"/>
        <v>9777.4103400093154</v>
      </c>
      <c r="I110" s="389"/>
      <c r="J110" s="259"/>
      <c r="K110" s="214">
        <v>1</v>
      </c>
      <c r="L110" s="192">
        <f t="shared" si="17"/>
        <v>1</v>
      </c>
      <c r="M110" s="214"/>
      <c r="N110" t="str">
        <f t="shared" si="18"/>
        <v>8</v>
      </c>
      <c r="O110" s="193"/>
      <c r="P110" s="325"/>
      <c r="Q110" s="271"/>
      <c r="R110" s="30"/>
      <c r="T110" s="30"/>
      <c r="U110" s="194"/>
    </row>
    <row r="111" spans="1:21" ht="12.75">
      <c r="A111" s="368"/>
      <c r="B111" s="515">
        <v>410</v>
      </c>
      <c r="C111" s="195">
        <f t="shared" si="15"/>
        <v>0.91001500000000002</v>
      </c>
      <c r="D111" s="35" t="s">
        <v>53</v>
      </c>
      <c r="E111" s="156" t="s">
        <v>113</v>
      </c>
      <c r="F111" s="196">
        <f t="shared" si="12"/>
        <v>636979</v>
      </c>
      <c r="G111" s="222">
        <v>71.59</v>
      </c>
      <c r="H111" s="517">
        <f t="shared" si="16"/>
        <v>8897.5974298086312</v>
      </c>
      <c r="I111" s="389">
        <v>-8.9984999999999996E-2</v>
      </c>
      <c r="J111" s="259"/>
      <c r="K111" s="214">
        <v>1</v>
      </c>
      <c r="L111" s="192">
        <f t="shared" si="17"/>
        <v>0.91001500000000002</v>
      </c>
      <c r="M111" s="214"/>
      <c r="N111" t="str">
        <f t="shared" si="18"/>
        <v>0</v>
      </c>
      <c r="O111" s="193"/>
      <c r="P111" s="325"/>
      <c r="Q111" s="271"/>
      <c r="R111" s="30"/>
      <c r="T111" s="30"/>
      <c r="U111" s="194"/>
    </row>
    <row r="112" spans="1:21" ht="12.75" hidden="1">
      <c r="A112" s="213"/>
      <c r="B112" s="515">
        <v>411</v>
      </c>
      <c r="C112" s="195">
        <f t="shared" si="15"/>
        <v>0.90864</v>
      </c>
      <c r="D112" s="35" t="s">
        <v>53</v>
      </c>
      <c r="E112" s="156" t="s">
        <v>112</v>
      </c>
      <c r="F112" s="196">
        <f t="shared" si="12"/>
        <v>628554</v>
      </c>
      <c r="G112" s="222">
        <v>70.75</v>
      </c>
      <c r="H112" s="517">
        <f t="shared" si="16"/>
        <v>8884.1554770318016</v>
      </c>
      <c r="I112" s="194">
        <v>-9.1359999999999997E-2</v>
      </c>
      <c r="J112" s="259"/>
      <c r="K112" s="214">
        <v>1</v>
      </c>
      <c r="L112" s="192">
        <f t="shared" si="17"/>
        <v>0.90864</v>
      </c>
      <c r="M112" s="214"/>
      <c r="N112" t="str">
        <f t="shared" si="18"/>
        <v>1</v>
      </c>
      <c r="O112" s="193"/>
      <c r="P112" s="325"/>
      <c r="Q112" s="271"/>
      <c r="R112" s="30"/>
      <c r="T112" s="30"/>
      <c r="U112" s="194"/>
    </row>
    <row r="113" spans="1:21" ht="12.75">
      <c r="A113" s="368"/>
      <c r="B113" s="515">
        <v>412</v>
      </c>
      <c r="C113" s="195">
        <f t="shared" si="15"/>
        <v>0.90775399999999995</v>
      </c>
      <c r="D113" s="35" t="s">
        <v>53</v>
      </c>
      <c r="E113" s="156" t="s">
        <v>113</v>
      </c>
      <c r="F113" s="196">
        <f t="shared" si="12"/>
        <v>621905</v>
      </c>
      <c r="G113" s="222">
        <v>70.070000000000007</v>
      </c>
      <c r="H113" s="517">
        <f t="shared" si="16"/>
        <v>8875.4816611959468</v>
      </c>
      <c r="I113" s="389">
        <v>-9.2245999999999995E-2</v>
      </c>
      <c r="J113" s="259"/>
      <c r="K113" s="214">
        <v>1</v>
      </c>
      <c r="L113" s="192">
        <f t="shared" si="17"/>
        <v>0.90775399999999995</v>
      </c>
      <c r="M113" s="214"/>
      <c r="N113" t="str">
        <f t="shared" si="18"/>
        <v>2</v>
      </c>
      <c r="O113" s="193"/>
      <c r="P113" s="325"/>
      <c r="Q113" s="271"/>
      <c r="R113" s="30"/>
      <c r="T113" s="30"/>
      <c r="U113" s="194"/>
    </row>
    <row r="114" spans="1:21" ht="12.75" hidden="1">
      <c r="A114" s="213"/>
      <c r="B114" s="515">
        <v>501</v>
      </c>
      <c r="C114" s="195">
        <f t="shared" si="15"/>
        <v>1</v>
      </c>
      <c r="D114" s="35" t="s">
        <v>63</v>
      </c>
      <c r="E114" s="156" t="s">
        <v>112</v>
      </c>
      <c r="F114" s="196">
        <f t="shared" si="12"/>
        <v>582881</v>
      </c>
      <c r="G114" s="222">
        <v>59.67</v>
      </c>
      <c r="H114" s="517">
        <f t="shared" si="16"/>
        <v>9768.4095860566449</v>
      </c>
      <c r="I114" s="194"/>
      <c r="J114" s="259"/>
      <c r="K114" s="214">
        <v>1</v>
      </c>
      <c r="L114" s="192">
        <f t="shared" si="17"/>
        <v>1</v>
      </c>
      <c r="M114" s="214"/>
      <c r="N114" t="str">
        <f t="shared" si="18"/>
        <v>1</v>
      </c>
      <c r="O114" s="193"/>
      <c r="P114" s="325"/>
      <c r="Q114" s="271"/>
      <c r="R114" s="30"/>
      <c r="T114" s="30"/>
      <c r="U114" s="194"/>
    </row>
    <row r="115" spans="1:21" ht="12.75">
      <c r="A115" s="368"/>
      <c r="B115" s="515">
        <v>502</v>
      </c>
      <c r="C115" s="195">
        <f t="shared" si="15"/>
        <v>1</v>
      </c>
      <c r="D115" s="35" t="s">
        <v>48</v>
      </c>
      <c r="E115" s="156" t="s">
        <v>113</v>
      </c>
      <c r="F115" s="196">
        <f t="shared" si="12"/>
        <v>738386</v>
      </c>
      <c r="G115" s="222">
        <v>75.78</v>
      </c>
      <c r="H115" s="517">
        <f t="shared" si="16"/>
        <v>9743.8110319345469</v>
      </c>
      <c r="I115" s="389"/>
      <c r="J115" s="259"/>
      <c r="K115" s="214">
        <v>1</v>
      </c>
      <c r="L115" s="192">
        <f t="shared" si="17"/>
        <v>1</v>
      </c>
      <c r="M115" s="214"/>
      <c r="N115" t="str">
        <f t="shared" si="18"/>
        <v>2</v>
      </c>
      <c r="O115" s="193"/>
      <c r="P115" s="325"/>
      <c r="Q115" s="271"/>
      <c r="R115" s="30"/>
      <c r="T115" s="30"/>
      <c r="U115" s="194"/>
    </row>
    <row r="116" spans="1:21" ht="12.75" hidden="1">
      <c r="A116" s="213"/>
      <c r="B116" s="515">
        <v>503</v>
      </c>
      <c r="C116" s="195">
        <f t="shared" si="15"/>
        <v>1</v>
      </c>
      <c r="D116" s="35" t="s">
        <v>48</v>
      </c>
      <c r="E116" s="156" t="s">
        <v>112</v>
      </c>
      <c r="F116" s="196">
        <f t="shared" si="12"/>
        <v>776290</v>
      </c>
      <c r="G116" s="222">
        <v>79.67</v>
      </c>
      <c r="H116" s="517">
        <f t="shared" si="16"/>
        <v>9743.8182502824147</v>
      </c>
      <c r="I116" s="194"/>
      <c r="J116" s="259"/>
      <c r="K116" s="214">
        <v>1</v>
      </c>
      <c r="L116" s="192">
        <f t="shared" si="17"/>
        <v>1</v>
      </c>
      <c r="M116" s="214"/>
      <c r="N116" t="str">
        <f t="shared" si="18"/>
        <v>3</v>
      </c>
      <c r="O116" s="193"/>
      <c r="P116" s="325"/>
      <c r="Q116" s="271"/>
      <c r="R116" s="30"/>
      <c r="T116" s="30"/>
      <c r="U116" s="194"/>
    </row>
    <row r="117" spans="1:21" ht="12.75" hidden="1">
      <c r="A117" s="213"/>
      <c r="B117" s="515">
        <v>504</v>
      </c>
      <c r="C117" s="195">
        <f t="shared" si="15"/>
        <v>1</v>
      </c>
      <c r="D117" s="35" t="s">
        <v>64</v>
      </c>
      <c r="E117" s="156" t="s">
        <v>112</v>
      </c>
      <c r="F117" s="196">
        <f t="shared" si="12"/>
        <v>481884</v>
      </c>
      <c r="G117" s="222">
        <v>49.29</v>
      </c>
      <c r="H117" s="517">
        <f t="shared" si="16"/>
        <v>9776.506390748631</v>
      </c>
      <c r="I117" s="194"/>
      <c r="J117" s="259"/>
      <c r="K117" s="214">
        <v>1</v>
      </c>
      <c r="L117" s="192">
        <f t="shared" si="17"/>
        <v>1</v>
      </c>
      <c r="M117" s="214"/>
      <c r="N117" t="str">
        <f t="shared" si="18"/>
        <v>4</v>
      </c>
      <c r="O117" s="193"/>
      <c r="P117" s="325"/>
      <c r="Q117" s="271"/>
      <c r="R117" s="30"/>
      <c r="T117" s="30"/>
      <c r="U117" s="194"/>
    </row>
    <row r="118" spans="1:21" ht="12.75" hidden="1">
      <c r="A118" s="213"/>
      <c r="B118" s="515">
        <v>505</v>
      </c>
      <c r="C118" s="195">
        <f t="shared" si="15"/>
        <v>1</v>
      </c>
      <c r="D118" s="35" t="s">
        <v>64</v>
      </c>
      <c r="E118" s="156" t="s">
        <v>112</v>
      </c>
      <c r="F118" s="196">
        <f t="shared" si="12"/>
        <v>525097</v>
      </c>
      <c r="G118" s="222">
        <v>53.71</v>
      </c>
      <c r="H118" s="517">
        <f t="shared" si="16"/>
        <v>9776.5220629305531</v>
      </c>
      <c r="I118" s="194"/>
      <c r="J118" s="259"/>
      <c r="K118" s="214">
        <v>1</v>
      </c>
      <c r="L118" s="192">
        <f t="shared" si="17"/>
        <v>1</v>
      </c>
      <c r="M118" s="214"/>
      <c r="N118" t="str">
        <f t="shared" si="18"/>
        <v>5</v>
      </c>
      <c r="O118" s="193"/>
      <c r="P118" s="325"/>
      <c r="Q118" s="271"/>
      <c r="R118" s="30"/>
      <c r="T118" s="30"/>
      <c r="U118" s="194"/>
    </row>
    <row r="119" spans="1:21" ht="12.75" hidden="1">
      <c r="A119" s="213"/>
      <c r="B119" s="515">
        <v>506</v>
      </c>
      <c r="C119" s="195">
        <f t="shared" si="15"/>
        <v>1</v>
      </c>
      <c r="D119" s="35" t="s">
        <v>64</v>
      </c>
      <c r="E119" s="156" t="s">
        <v>112</v>
      </c>
      <c r="F119" s="196">
        <f t="shared" si="12"/>
        <v>522848</v>
      </c>
      <c r="G119" s="222">
        <v>53.48</v>
      </c>
      <c r="H119" s="517">
        <f t="shared" si="16"/>
        <v>9776.514584891549</v>
      </c>
      <c r="I119" s="194"/>
      <c r="J119" s="259"/>
      <c r="K119" s="214">
        <v>1</v>
      </c>
      <c r="L119" s="192">
        <f t="shared" si="17"/>
        <v>1</v>
      </c>
      <c r="M119" s="214"/>
      <c r="N119" t="str">
        <f t="shared" si="18"/>
        <v>6</v>
      </c>
      <c r="O119" s="193"/>
      <c r="P119" s="325"/>
      <c r="Q119" s="271"/>
      <c r="R119" s="30"/>
      <c r="T119" s="30"/>
      <c r="U119" s="194"/>
    </row>
    <row r="120" spans="1:21" ht="12.75" hidden="1">
      <c r="A120" s="213"/>
      <c r="B120" s="515">
        <v>507</v>
      </c>
      <c r="C120" s="195">
        <f t="shared" si="15"/>
        <v>1</v>
      </c>
      <c r="D120" s="35" t="s">
        <v>48</v>
      </c>
      <c r="E120" s="156" t="s">
        <v>112</v>
      </c>
      <c r="F120" s="196">
        <f t="shared" si="12"/>
        <v>774828</v>
      </c>
      <c r="G120" s="222">
        <v>79.52</v>
      </c>
      <c r="H120" s="517">
        <f t="shared" si="16"/>
        <v>9743.8128772635828</v>
      </c>
      <c r="I120" s="194"/>
      <c r="J120" s="259"/>
      <c r="K120" s="214">
        <v>1</v>
      </c>
      <c r="L120" s="192">
        <f t="shared" si="17"/>
        <v>1</v>
      </c>
      <c r="M120" s="214"/>
      <c r="N120" t="str">
        <f t="shared" si="18"/>
        <v>7</v>
      </c>
      <c r="O120" s="193"/>
      <c r="P120" s="325"/>
      <c r="Q120" s="271"/>
      <c r="R120" s="30"/>
      <c r="T120" s="30"/>
      <c r="U120" s="194"/>
    </row>
    <row r="121" spans="1:21" ht="12.75">
      <c r="A121" s="368"/>
      <c r="B121" s="515">
        <v>508</v>
      </c>
      <c r="C121" s="195">
        <f t="shared" si="15"/>
        <v>0.79136099999999998</v>
      </c>
      <c r="D121" s="35" t="s">
        <v>48</v>
      </c>
      <c r="E121" s="156" t="s">
        <v>113</v>
      </c>
      <c r="F121" s="196">
        <f t="shared" si="12"/>
        <v>1180766</v>
      </c>
      <c r="G121" s="222">
        <v>153.13</v>
      </c>
      <c r="H121" s="517">
        <f t="shared" si="16"/>
        <v>7710.8731143472869</v>
      </c>
      <c r="I121" s="389">
        <v>-0.20863899999999999</v>
      </c>
      <c r="J121" s="259"/>
      <c r="K121" s="214">
        <v>1</v>
      </c>
      <c r="L121" s="192">
        <f t="shared" si="17"/>
        <v>0.79136099999999998</v>
      </c>
      <c r="M121" s="214"/>
      <c r="N121" t="str">
        <f t="shared" si="18"/>
        <v>8</v>
      </c>
      <c r="O121" s="193"/>
      <c r="P121" s="325"/>
      <c r="Q121" s="271"/>
      <c r="R121" s="30"/>
      <c r="T121" s="30"/>
      <c r="U121" s="194"/>
    </row>
    <row r="122" spans="1:21" ht="12.75" hidden="1">
      <c r="A122" s="213"/>
      <c r="B122" s="515">
        <v>509</v>
      </c>
      <c r="C122" s="195">
        <f t="shared" si="15"/>
        <v>0.827376</v>
      </c>
      <c r="D122" s="35" t="s">
        <v>63</v>
      </c>
      <c r="E122" s="156" t="s">
        <v>112</v>
      </c>
      <c r="F122" s="196">
        <f t="shared" si="12"/>
        <v>779524</v>
      </c>
      <c r="G122" s="222">
        <v>96.45</v>
      </c>
      <c r="H122" s="517">
        <f t="shared" si="16"/>
        <v>8082.1565578019699</v>
      </c>
      <c r="I122" s="194">
        <v>-0.172624</v>
      </c>
      <c r="J122" s="259"/>
      <c r="K122" s="214">
        <v>1</v>
      </c>
      <c r="L122" s="192">
        <f t="shared" si="17"/>
        <v>0.827376</v>
      </c>
      <c r="M122" s="214"/>
      <c r="N122" t="str">
        <f t="shared" si="18"/>
        <v>9</v>
      </c>
      <c r="O122" s="193"/>
      <c r="P122" s="325"/>
      <c r="Q122" s="271"/>
      <c r="R122" s="30"/>
      <c r="T122" s="30"/>
      <c r="U122" s="194"/>
    </row>
    <row r="123" spans="1:21" ht="12.75" hidden="1">
      <c r="A123" s="213"/>
      <c r="B123" s="515">
        <v>510</v>
      </c>
      <c r="C123" s="195">
        <f t="shared" si="15"/>
        <v>1</v>
      </c>
      <c r="D123" s="35" t="s">
        <v>55</v>
      </c>
      <c r="E123" s="156" t="s">
        <v>112</v>
      </c>
      <c r="F123" s="196">
        <f t="shared" si="12"/>
        <v>538903</v>
      </c>
      <c r="G123" s="222">
        <v>55.14</v>
      </c>
      <c r="H123" s="517">
        <f t="shared" si="16"/>
        <v>9773.3587232499085</v>
      </c>
      <c r="I123" s="194"/>
      <c r="J123" s="259"/>
      <c r="K123" s="214">
        <v>1</v>
      </c>
      <c r="L123" s="192">
        <f t="shared" si="17"/>
        <v>1</v>
      </c>
      <c r="M123" s="214"/>
      <c r="N123" t="str">
        <f t="shared" si="18"/>
        <v>0</v>
      </c>
      <c r="O123" s="193"/>
      <c r="P123" s="325"/>
      <c r="Q123" s="271"/>
      <c r="R123" s="30"/>
      <c r="T123" s="30"/>
      <c r="U123" s="194"/>
    </row>
    <row r="124" spans="1:21" ht="12.75" hidden="1">
      <c r="A124" s="213"/>
      <c r="B124" s="515">
        <v>511</v>
      </c>
      <c r="C124" s="195">
        <f t="shared" si="15"/>
        <v>1</v>
      </c>
      <c r="D124" s="35" t="s">
        <v>55</v>
      </c>
      <c r="E124" s="156" t="s">
        <v>112</v>
      </c>
      <c r="F124" s="196">
        <f t="shared" si="12"/>
        <v>539490</v>
      </c>
      <c r="G124" s="222">
        <v>55.2</v>
      </c>
      <c r="H124" s="517">
        <f t="shared" si="16"/>
        <v>9773.3695652173901</v>
      </c>
      <c r="I124" s="194"/>
      <c r="J124" s="259"/>
      <c r="K124" s="214">
        <v>1</v>
      </c>
      <c r="L124" s="192">
        <f t="shared" si="17"/>
        <v>1</v>
      </c>
      <c r="M124" s="214"/>
      <c r="N124" t="str">
        <f t="shared" si="18"/>
        <v>1</v>
      </c>
      <c r="O124" s="193"/>
      <c r="P124" s="325"/>
      <c r="Q124" s="271"/>
      <c r="R124" s="30"/>
      <c r="T124" s="30"/>
      <c r="U124" s="194"/>
    </row>
    <row r="125" spans="1:21" ht="12.75" hidden="1">
      <c r="A125" s="213"/>
      <c r="B125" s="515">
        <v>512</v>
      </c>
      <c r="C125" s="195">
        <f t="shared" si="15"/>
        <v>1</v>
      </c>
      <c r="D125" s="35" t="s">
        <v>55</v>
      </c>
      <c r="E125" s="156" t="s">
        <v>112</v>
      </c>
      <c r="F125" s="196">
        <f t="shared" si="12"/>
        <v>538903</v>
      </c>
      <c r="G125" s="222">
        <v>55.14</v>
      </c>
      <c r="H125" s="517">
        <f t="shared" si="16"/>
        <v>9773.3587232499085</v>
      </c>
      <c r="I125" s="194"/>
      <c r="J125" s="259"/>
      <c r="K125" s="214">
        <v>1</v>
      </c>
      <c r="L125" s="192">
        <f t="shared" si="17"/>
        <v>1</v>
      </c>
      <c r="M125" s="214"/>
      <c r="N125" t="str">
        <f t="shared" si="18"/>
        <v>2</v>
      </c>
      <c r="O125" s="193"/>
      <c r="P125" s="325"/>
      <c r="Q125" s="271"/>
      <c r="R125" s="30"/>
      <c r="T125" s="30"/>
      <c r="U125" s="194"/>
    </row>
    <row r="126" spans="1:21" ht="12.75" hidden="1">
      <c r="A126" s="213"/>
      <c r="B126" s="515">
        <v>601</v>
      </c>
      <c r="C126" s="195">
        <f t="shared" si="15"/>
        <v>1</v>
      </c>
      <c r="D126" s="35" t="s">
        <v>66</v>
      </c>
      <c r="E126" s="156" t="s">
        <v>112</v>
      </c>
      <c r="F126" s="196">
        <f t="shared" si="12"/>
        <v>540552</v>
      </c>
      <c r="G126" s="222">
        <v>55.97</v>
      </c>
      <c r="H126" s="517">
        <f t="shared" si="16"/>
        <v>9657.8881543684111</v>
      </c>
      <c r="I126" s="194"/>
      <c r="J126" s="259"/>
      <c r="K126" s="214">
        <v>1</v>
      </c>
      <c r="L126" s="192">
        <f t="shared" si="17"/>
        <v>1</v>
      </c>
      <c r="M126" s="214"/>
      <c r="N126" t="str">
        <f t="shared" si="18"/>
        <v>1</v>
      </c>
      <c r="O126" s="193"/>
      <c r="P126" s="325"/>
      <c r="Q126" s="271"/>
      <c r="R126" s="30"/>
      <c r="T126" s="30"/>
      <c r="U126" s="194"/>
    </row>
    <row r="127" spans="1:21" ht="12.75" hidden="1">
      <c r="A127" s="213"/>
      <c r="B127" s="515">
        <v>602</v>
      </c>
      <c r="C127" s="195">
        <f t="shared" si="15"/>
        <v>1</v>
      </c>
      <c r="D127" s="35" t="s">
        <v>49</v>
      </c>
      <c r="E127" s="156" t="s">
        <v>112</v>
      </c>
      <c r="F127" s="196">
        <f t="shared" si="12"/>
        <v>702496</v>
      </c>
      <c r="G127" s="222">
        <v>72.08</v>
      </c>
      <c r="H127" s="517">
        <f t="shared" si="16"/>
        <v>9746.0599334073249</v>
      </c>
      <c r="I127" s="194"/>
      <c r="J127" s="259"/>
      <c r="K127" s="214">
        <v>1</v>
      </c>
      <c r="L127" s="192">
        <f t="shared" si="17"/>
        <v>1</v>
      </c>
      <c r="M127" s="214"/>
      <c r="N127" t="str">
        <f t="shared" si="18"/>
        <v>2</v>
      </c>
      <c r="O127" s="193"/>
      <c r="P127" s="325"/>
      <c r="Q127" s="271"/>
      <c r="R127" s="30"/>
      <c r="T127" s="30"/>
      <c r="U127" s="194"/>
    </row>
    <row r="128" spans="1:21" ht="12.75" hidden="1">
      <c r="A128" s="213"/>
      <c r="B128" s="515">
        <v>603</v>
      </c>
      <c r="C128" s="195">
        <f t="shared" si="15"/>
        <v>1</v>
      </c>
      <c r="D128" s="35" t="s">
        <v>49</v>
      </c>
      <c r="E128" s="156" t="s">
        <v>112</v>
      </c>
      <c r="F128" s="196">
        <f t="shared" si="12"/>
        <v>740409</v>
      </c>
      <c r="G128" s="222">
        <v>75.97</v>
      </c>
      <c r="H128" s="517">
        <f t="shared" si="16"/>
        <v>9746.0708174279316</v>
      </c>
      <c r="I128" s="194"/>
      <c r="J128" s="259"/>
      <c r="K128" s="214">
        <v>1</v>
      </c>
      <c r="L128" s="192">
        <f t="shared" si="17"/>
        <v>1</v>
      </c>
      <c r="M128" s="214"/>
      <c r="N128" t="str">
        <f t="shared" si="18"/>
        <v>3</v>
      </c>
      <c r="O128" s="193"/>
      <c r="P128" s="325"/>
      <c r="Q128" s="271"/>
      <c r="R128" s="30"/>
      <c r="T128" s="30"/>
      <c r="U128" s="194"/>
    </row>
    <row r="129" spans="1:21" ht="12.75" hidden="1">
      <c r="A129" s="213"/>
      <c r="B129" s="515">
        <v>604</v>
      </c>
      <c r="C129" s="195">
        <f t="shared" si="15"/>
        <v>1</v>
      </c>
      <c r="D129" s="35" t="s">
        <v>67</v>
      </c>
      <c r="E129" s="156" t="s">
        <v>112</v>
      </c>
      <c r="F129" s="196">
        <f t="shared" si="12"/>
        <v>453962</v>
      </c>
      <c r="G129" s="222">
        <v>47.01</v>
      </c>
      <c r="H129" s="517">
        <f t="shared" si="16"/>
        <v>9656.7113380131887</v>
      </c>
      <c r="I129" s="194"/>
      <c r="J129" s="259"/>
      <c r="K129" s="214">
        <v>1</v>
      </c>
      <c r="L129" s="192">
        <f t="shared" si="17"/>
        <v>1</v>
      </c>
      <c r="M129" s="214"/>
      <c r="N129" t="str">
        <f t="shared" si="18"/>
        <v>4</v>
      </c>
      <c r="O129" s="193"/>
      <c r="P129" s="325"/>
      <c r="Q129" s="271"/>
      <c r="R129" s="30"/>
      <c r="T129" s="30"/>
      <c r="U129" s="194"/>
    </row>
    <row r="130" spans="1:21" ht="12.75" hidden="1">
      <c r="A130" s="213"/>
      <c r="B130" s="515">
        <v>605</v>
      </c>
      <c r="C130" s="195">
        <f t="shared" si="15"/>
        <v>1</v>
      </c>
      <c r="D130" s="35" t="s">
        <v>67</v>
      </c>
      <c r="E130" s="156" t="s">
        <v>112</v>
      </c>
      <c r="F130" s="196">
        <f t="shared" si="12"/>
        <v>453962</v>
      </c>
      <c r="G130" s="222">
        <v>47.01</v>
      </c>
      <c r="H130" s="517">
        <f t="shared" si="16"/>
        <v>9656.7113380131887</v>
      </c>
      <c r="I130" s="194"/>
      <c r="J130" s="259"/>
      <c r="K130" s="214">
        <v>1</v>
      </c>
      <c r="L130" s="192">
        <f t="shared" si="17"/>
        <v>1</v>
      </c>
      <c r="M130" s="214"/>
      <c r="N130" t="str">
        <f t="shared" si="18"/>
        <v>5</v>
      </c>
      <c r="O130" s="193"/>
      <c r="P130" s="325"/>
      <c r="Q130" s="271"/>
      <c r="R130" s="30"/>
      <c r="T130" s="30"/>
      <c r="U130" s="194"/>
    </row>
    <row r="131" spans="1:21" ht="12.75" hidden="1">
      <c r="A131" s="213"/>
      <c r="B131" s="515">
        <v>606</v>
      </c>
      <c r="C131" s="195">
        <f t="shared" si="15"/>
        <v>1</v>
      </c>
      <c r="D131" s="35" t="s">
        <v>67</v>
      </c>
      <c r="E131" s="156" t="s">
        <v>112</v>
      </c>
      <c r="F131" s="196">
        <f t="shared" si="12"/>
        <v>453962</v>
      </c>
      <c r="G131" s="222">
        <v>47.01</v>
      </c>
      <c r="H131" s="517">
        <f t="shared" si="16"/>
        <v>9656.7113380131887</v>
      </c>
      <c r="I131" s="194"/>
      <c r="J131" s="259"/>
      <c r="K131" s="214">
        <v>1</v>
      </c>
      <c r="L131" s="192">
        <f t="shared" si="17"/>
        <v>1</v>
      </c>
      <c r="M131" s="214"/>
      <c r="N131" t="str">
        <f t="shared" si="18"/>
        <v>6</v>
      </c>
      <c r="O131" s="193"/>
      <c r="P131" s="325"/>
      <c r="Q131" s="271"/>
      <c r="R131" s="30"/>
      <c r="T131" s="30"/>
      <c r="U131" s="194"/>
    </row>
    <row r="132" spans="1:21" ht="12.75" hidden="1">
      <c r="A132" s="213"/>
      <c r="B132" s="515">
        <v>607</v>
      </c>
      <c r="C132" s="195">
        <f t="shared" si="15"/>
        <v>1</v>
      </c>
      <c r="D132" s="35" t="s">
        <v>49</v>
      </c>
      <c r="E132" s="156" t="s">
        <v>112</v>
      </c>
      <c r="F132" s="196">
        <f t="shared" si="12"/>
        <v>740311</v>
      </c>
      <c r="G132" s="222">
        <v>75.959999999999994</v>
      </c>
      <c r="H132" s="517">
        <f t="shared" si="16"/>
        <v>9746.0637177461831</v>
      </c>
      <c r="I132" s="194"/>
      <c r="J132" s="259"/>
      <c r="K132" s="214">
        <v>1</v>
      </c>
      <c r="L132" s="192">
        <f t="shared" si="17"/>
        <v>1</v>
      </c>
      <c r="M132" s="214"/>
      <c r="N132" t="str">
        <f t="shared" si="18"/>
        <v>7</v>
      </c>
      <c r="O132" s="193"/>
      <c r="P132" s="325"/>
      <c r="Q132" s="271"/>
      <c r="R132" s="30"/>
      <c r="T132" s="30"/>
      <c r="U132" s="194"/>
    </row>
    <row r="133" spans="1:21" ht="12.75" hidden="1">
      <c r="A133" s="213"/>
      <c r="B133" s="515">
        <v>608</v>
      </c>
      <c r="C133" s="195">
        <f t="shared" si="15"/>
        <v>1</v>
      </c>
      <c r="D133" s="35" t="s">
        <v>49</v>
      </c>
      <c r="E133" s="156" t="s">
        <v>112</v>
      </c>
      <c r="F133" s="196">
        <f t="shared" si="12"/>
        <v>702496</v>
      </c>
      <c r="G133" s="222">
        <v>72.08</v>
      </c>
      <c r="H133" s="517">
        <f t="shared" si="16"/>
        <v>9746.0599334073249</v>
      </c>
      <c r="I133" s="194"/>
      <c r="J133" s="259"/>
      <c r="K133" s="214">
        <v>1</v>
      </c>
      <c r="L133" s="192">
        <f t="shared" si="17"/>
        <v>1</v>
      </c>
      <c r="M133" s="214"/>
      <c r="N133" t="str">
        <f t="shared" si="18"/>
        <v>8</v>
      </c>
      <c r="O133" s="193"/>
      <c r="P133" s="325"/>
      <c r="Q133" s="271"/>
      <c r="R133" s="30"/>
      <c r="T133" s="30"/>
      <c r="U133" s="194"/>
    </row>
    <row r="134" spans="1:21" ht="12.75" hidden="1">
      <c r="A134" s="213"/>
      <c r="B134" s="515">
        <v>609</v>
      </c>
      <c r="C134" s="195">
        <f t="shared" si="15"/>
        <v>1</v>
      </c>
      <c r="D134" s="35" t="s">
        <v>66</v>
      </c>
      <c r="E134" s="156" t="s">
        <v>112</v>
      </c>
      <c r="F134" s="196">
        <f t="shared" si="12"/>
        <v>540552</v>
      </c>
      <c r="G134" s="222">
        <v>55.97</v>
      </c>
      <c r="H134" s="517">
        <f t="shared" si="16"/>
        <v>9657.8881543684111</v>
      </c>
      <c r="I134" s="194"/>
      <c r="J134" s="259"/>
      <c r="K134" s="214">
        <v>1</v>
      </c>
      <c r="L134" s="192">
        <f t="shared" si="17"/>
        <v>1</v>
      </c>
      <c r="M134" s="214"/>
      <c r="N134" t="str">
        <f t="shared" si="18"/>
        <v>9</v>
      </c>
      <c r="O134" s="193"/>
      <c r="P134" s="325"/>
      <c r="Q134" s="271"/>
      <c r="R134" s="30"/>
      <c r="T134" s="30"/>
      <c r="U134" s="194"/>
    </row>
    <row r="135" spans="1:21" ht="12.75" hidden="1">
      <c r="A135" s="213"/>
      <c r="B135" s="515">
        <v>610</v>
      </c>
      <c r="C135" s="195">
        <f t="shared" si="15"/>
        <v>1</v>
      </c>
      <c r="D135" s="35" t="s">
        <v>57</v>
      </c>
      <c r="E135" s="156" t="s">
        <v>112</v>
      </c>
      <c r="F135" s="196">
        <f t="shared" si="12"/>
        <v>503827</v>
      </c>
      <c r="G135" s="222">
        <v>51.44</v>
      </c>
      <c r="H135" s="517">
        <f t="shared" si="16"/>
        <v>9794.4595645412137</v>
      </c>
      <c r="I135" s="194"/>
      <c r="J135" s="259"/>
      <c r="K135" s="214">
        <v>1</v>
      </c>
      <c r="L135" s="192">
        <f t="shared" si="17"/>
        <v>1</v>
      </c>
      <c r="M135" s="214"/>
      <c r="N135" t="str">
        <f t="shared" si="18"/>
        <v>0</v>
      </c>
      <c r="O135" s="193"/>
      <c r="P135" s="325"/>
      <c r="Q135" s="271"/>
      <c r="R135" s="30"/>
      <c r="T135" s="30"/>
      <c r="U135" s="194"/>
    </row>
    <row r="136" spans="1:21" ht="12.75" hidden="1">
      <c r="A136" s="213"/>
      <c r="B136" s="515">
        <v>611</v>
      </c>
      <c r="C136" s="195">
        <f t="shared" si="15"/>
        <v>1</v>
      </c>
      <c r="D136" s="35" t="s">
        <v>57</v>
      </c>
      <c r="E136" s="156" t="s">
        <v>112</v>
      </c>
      <c r="F136" s="196">
        <f t="shared" si="12"/>
        <v>504414</v>
      </c>
      <c r="G136" s="222">
        <v>51.5</v>
      </c>
      <c r="H136" s="517">
        <f t="shared" si="16"/>
        <v>9794.4466019417468</v>
      </c>
      <c r="I136" s="194"/>
      <c r="J136" s="259"/>
      <c r="K136" s="214">
        <v>1</v>
      </c>
      <c r="L136" s="192">
        <f t="shared" si="17"/>
        <v>1</v>
      </c>
      <c r="M136" s="214"/>
      <c r="N136" t="str">
        <f t="shared" si="18"/>
        <v>1</v>
      </c>
      <c r="O136" s="193"/>
      <c r="P136" s="325"/>
      <c r="Q136" s="271"/>
      <c r="R136" s="30"/>
      <c r="T136" s="30"/>
      <c r="U136" s="194"/>
    </row>
    <row r="137" spans="1:21" ht="12.75" hidden="1">
      <c r="A137" s="213"/>
      <c r="B137" s="515">
        <v>612</v>
      </c>
      <c r="C137" s="195">
        <f t="shared" si="15"/>
        <v>1</v>
      </c>
      <c r="D137" s="35" t="s">
        <v>57</v>
      </c>
      <c r="E137" s="156" t="s">
        <v>112</v>
      </c>
      <c r="F137" s="196">
        <f t="shared" si="12"/>
        <v>503827</v>
      </c>
      <c r="G137" s="222">
        <v>51.44</v>
      </c>
      <c r="H137" s="517">
        <f t="shared" si="16"/>
        <v>9794.4595645412137</v>
      </c>
      <c r="I137" s="194"/>
      <c r="J137" s="259"/>
      <c r="K137" s="214">
        <v>1</v>
      </c>
      <c r="L137" s="192">
        <f t="shared" si="17"/>
        <v>1</v>
      </c>
      <c r="M137" s="214"/>
      <c r="N137" t="str">
        <f t="shared" si="18"/>
        <v>2</v>
      </c>
      <c r="O137" s="193"/>
      <c r="P137" s="325"/>
      <c r="Q137" s="271"/>
      <c r="R137" s="30"/>
      <c r="T137" s="30"/>
      <c r="U137" s="194"/>
    </row>
    <row r="138" spans="1:21" ht="12.75" hidden="1">
      <c r="A138" s="213"/>
      <c r="B138" s="515">
        <v>701</v>
      </c>
      <c r="C138" s="195">
        <f t="shared" si="15"/>
        <v>1</v>
      </c>
      <c r="D138" s="35" t="s">
        <v>69</v>
      </c>
      <c r="E138" s="156" t="s">
        <v>112</v>
      </c>
      <c r="F138" s="196">
        <f t="shared" si="12"/>
        <v>543454</v>
      </c>
      <c r="G138" s="222">
        <v>55.97</v>
      </c>
      <c r="H138" s="517">
        <f t="shared" si="16"/>
        <v>9709.7373592996246</v>
      </c>
      <c r="I138" s="194"/>
      <c r="J138" s="259"/>
      <c r="K138" s="214">
        <v>1</v>
      </c>
      <c r="L138" s="192">
        <f t="shared" si="17"/>
        <v>1</v>
      </c>
      <c r="M138" s="214"/>
      <c r="N138" t="str">
        <f t="shared" si="18"/>
        <v>1</v>
      </c>
      <c r="O138" s="193"/>
      <c r="P138" s="325"/>
      <c r="Q138" s="271"/>
      <c r="R138" s="30"/>
      <c r="T138" s="30"/>
      <c r="U138" s="194"/>
    </row>
    <row r="139" spans="1:21" ht="12.75" hidden="1">
      <c r="A139" s="213"/>
      <c r="B139" s="515">
        <v>702</v>
      </c>
      <c r="C139" s="195">
        <f t="shared" si="15"/>
        <v>1</v>
      </c>
      <c r="D139" s="35" t="s">
        <v>50</v>
      </c>
      <c r="E139" s="156" t="s">
        <v>112</v>
      </c>
      <c r="F139" s="196">
        <f t="shared" si="12"/>
        <v>702550</v>
      </c>
      <c r="G139" s="222">
        <v>72.08</v>
      </c>
      <c r="H139" s="517">
        <f t="shared" si="16"/>
        <v>9746.8091009988912</v>
      </c>
      <c r="I139" s="194"/>
      <c r="J139" s="259"/>
      <c r="K139" s="214">
        <v>1</v>
      </c>
      <c r="L139" s="192">
        <f t="shared" si="17"/>
        <v>1</v>
      </c>
      <c r="M139" s="214"/>
      <c r="N139" t="str">
        <f t="shared" si="18"/>
        <v>2</v>
      </c>
      <c r="O139" s="193"/>
      <c r="P139" s="325"/>
      <c r="Q139" s="271"/>
      <c r="R139" s="30"/>
      <c r="T139" s="30"/>
      <c r="U139" s="194"/>
    </row>
    <row r="140" spans="1:21" ht="12.75" hidden="1">
      <c r="A140" s="213"/>
      <c r="B140" s="515">
        <v>703</v>
      </c>
      <c r="C140" s="195">
        <f t="shared" si="15"/>
        <v>1</v>
      </c>
      <c r="D140" s="35" t="s">
        <v>50</v>
      </c>
      <c r="E140" s="156" t="s">
        <v>112</v>
      </c>
      <c r="F140" s="196">
        <f t="shared" si="12"/>
        <v>789492</v>
      </c>
      <c r="G140" s="222">
        <v>81</v>
      </c>
      <c r="H140" s="517">
        <f t="shared" si="16"/>
        <v>9746.8148148148157</v>
      </c>
      <c r="I140" s="194"/>
      <c r="J140" s="259"/>
      <c r="K140" s="214">
        <v>1</v>
      </c>
      <c r="L140" s="192">
        <f t="shared" si="17"/>
        <v>1</v>
      </c>
      <c r="M140" s="214"/>
      <c r="N140" t="str">
        <f t="shared" si="18"/>
        <v>3</v>
      </c>
      <c r="O140" s="193"/>
      <c r="P140" s="325"/>
      <c r="Q140" s="271"/>
      <c r="R140" s="30"/>
      <c r="T140" s="30"/>
      <c r="U140" s="194"/>
    </row>
    <row r="141" spans="1:21" ht="12.75" hidden="1">
      <c r="A141" s="213"/>
      <c r="B141" s="515">
        <v>704</v>
      </c>
      <c r="C141" s="195">
        <f t="shared" si="15"/>
        <v>1</v>
      </c>
      <c r="D141" s="35" t="s">
        <v>70</v>
      </c>
      <c r="E141" s="156" t="s">
        <v>112</v>
      </c>
      <c r="F141" s="196">
        <f t="shared" si="12"/>
        <v>456394</v>
      </c>
      <c r="G141" s="222">
        <v>47.01</v>
      </c>
      <c r="H141" s="517">
        <f t="shared" si="16"/>
        <v>9708.4450116996395</v>
      </c>
      <c r="I141" s="194"/>
      <c r="J141" s="259"/>
      <c r="K141" s="214">
        <v>1</v>
      </c>
      <c r="L141" s="192">
        <f t="shared" si="17"/>
        <v>1</v>
      </c>
      <c r="M141" s="214"/>
      <c r="N141" t="str">
        <f t="shared" si="18"/>
        <v>4</v>
      </c>
      <c r="O141" s="193"/>
      <c r="P141" s="325"/>
      <c r="Q141" s="271"/>
      <c r="R141" s="30"/>
      <c r="T141" s="30"/>
      <c r="U141" s="194"/>
    </row>
    <row r="142" spans="1:21" ht="12.75" hidden="1">
      <c r="A142" s="213"/>
      <c r="B142" s="515">
        <v>705</v>
      </c>
      <c r="C142" s="195">
        <f t="shared" si="15"/>
        <v>1</v>
      </c>
      <c r="D142" s="35" t="s">
        <v>70</v>
      </c>
      <c r="E142" s="156" t="s">
        <v>112</v>
      </c>
      <c r="F142" s="196">
        <f t="shared" si="12"/>
        <v>456394</v>
      </c>
      <c r="G142" s="222">
        <v>47.01</v>
      </c>
      <c r="H142" s="517">
        <f t="shared" si="16"/>
        <v>9708.4450116996395</v>
      </c>
      <c r="I142" s="194"/>
      <c r="J142" s="259"/>
      <c r="K142" s="214">
        <v>1</v>
      </c>
      <c r="L142" s="192">
        <f t="shared" si="17"/>
        <v>1</v>
      </c>
      <c r="M142" s="214"/>
      <c r="N142" t="str">
        <f t="shared" si="18"/>
        <v>5</v>
      </c>
      <c r="O142" s="193"/>
      <c r="P142" s="325"/>
      <c r="Q142" s="271"/>
      <c r="R142" s="30"/>
      <c r="T142" s="30"/>
      <c r="U142" s="194"/>
    </row>
    <row r="143" spans="1:21" ht="12.75" hidden="1">
      <c r="A143" s="213"/>
      <c r="B143" s="515">
        <v>706</v>
      </c>
      <c r="C143" s="195">
        <f t="shared" si="15"/>
        <v>1</v>
      </c>
      <c r="D143" s="35" t="s">
        <v>70</v>
      </c>
      <c r="E143" s="156" t="s">
        <v>112</v>
      </c>
      <c r="F143" s="196">
        <f t="shared" si="12"/>
        <v>456394</v>
      </c>
      <c r="G143" s="222">
        <v>47.01</v>
      </c>
      <c r="H143" s="517">
        <f t="shared" si="16"/>
        <v>9708.4450116996395</v>
      </c>
      <c r="I143" s="194"/>
      <c r="J143" s="259"/>
      <c r="K143" s="214">
        <v>1</v>
      </c>
      <c r="L143" s="192">
        <f t="shared" si="17"/>
        <v>1</v>
      </c>
      <c r="M143" s="214"/>
      <c r="N143" t="str">
        <f t="shared" si="18"/>
        <v>6</v>
      </c>
      <c r="O143" s="193"/>
      <c r="P143" s="325"/>
      <c r="Q143" s="271"/>
      <c r="R143" s="30"/>
      <c r="T143" s="30"/>
      <c r="U143" s="194"/>
    </row>
    <row r="144" spans="1:21" ht="12.75" hidden="1">
      <c r="A144" s="213"/>
      <c r="B144" s="515">
        <v>707</v>
      </c>
      <c r="C144" s="195">
        <f t="shared" si="15"/>
        <v>1</v>
      </c>
      <c r="D144" s="35" t="s">
        <v>50</v>
      </c>
      <c r="E144" s="156" t="s">
        <v>112</v>
      </c>
      <c r="F144" s="196">
        <f t="shared" si="12"/>
        <v>740368</v>
      </c>
      <c r="G144" s="222">
        <v>75.959999999999994</v>
      </c>
      <c r="H144" s="517">
        <f t="shared" si="16"/>
        <v>9746.8141126908904</v>
      </c>
      <c r="I144" s="194"/>
      <c r="J144" s="259"/>
      <c r="K144" s="214">
        <v>1</v>
      </c>
      <c r="L144" s="192">
        <f t="shared" si="17"/>
        <v>1</v>
      </c>
      <c r="M144" s="214"/>
      <c r="N144" t="str">
        <f t="shared" si="18"/>
        <v>7</v>
      </c>
      <c r="O144" s="193"/>
      <c r="P144" s="325"/>
      <c r="Q144" s="271"/>
      <c r="R144" s="30"/>
      <c r="T144" s="30"/>
      <c r="U144" s="194"/>
    </row>
    <row r="145" spans="1:21" ht="12.75" hidden="1">
      <c r="A145" s="213"/>
      <c r="B145" s="515">
        <v>708</v>
      </c>
      <c r="C145" s="195">
        <f t="shared" si="15"/>
        <v>1</v>
      </c>
      <c r="D145" s="35" t="s">
        <v>50</v>
      </c>
      <c r="E145" s="156" t="s">
        <v>112</v>
      </c>
      <c r="F145" s="196">
        <f t="shared" si="12"/>
        <v>702550</v>
      </c>
      <c r="G145" s="222">
        <v>72.08</v>
      </c>
      <c r="H145" s="517">
        <f t="shared" si="16"/>
        <v>9746.8091009988912</v>
      </c>
      <c r="I145" s="194"/>
      <c r="J145" s="259"/>
      <c r="K145" s="214">
        <v>1</v>
      </c>
      <c r="L145" s="192">
        <f t="shared" si="17"/>
        <v>1</v>
      </c>
      <c r="M145" s="214"/>
      <c r="N145" t="str">
        <f t="shared" si="18"/>
        <v>8</v>
      </c>
      <c r="O145" s="193"/>
      <c r="P145" s="325"/>
      <c r="Q145" s="271"/>
      <c r="R145" s="30"/>
      <c r="T145" s="30"/>
      <c r="U145" s="194"/>
    </row>
    <row r="146" spans="1:21" ht="12.75" hidden="1">
      <c r="A146" s="213"/>
      <c r="B146" s="515">
        <v>709</v>
      </c>
      <c r="C146" s="195">
        <f t="shared" si="15"/>
        <v>1</v>
      </c>
      <c r="D146" s="35" t="s">
        <v>69</v>
      </c>
      <c r="E146" s="156" t="s">
        <v>112</v>
      </c>
      <c r="F146" s="196">
        <f t="shared" si="12"/>
        <v>543454</v>
      </c>
      <c r="G146" s="222">
        <v>55.97</v>
      </c>
      <c r="H146" s="517">
        <f t="shared" si="16"/>
        <v>9709.7373592996246</v>
      </c>
      <c r="I146" s="194"/>
      <c r="J146" s="259"/>
      <c r="K146" s="214">
        <v>1</v>
      </c>
      <c r="L146" s="192">
        <f t="shared" si="17"/>
        <v>1</v>
      </c>
      <c r="M146" s="214"/>
      <c r="N146" t="str">
        <f t="shared" si="18"/>
        <v>9</v>
      </c>
      <c r="O146" s="193"/>
      <c r="P146" s="325"/>
      <c r="Q146" s="271"/>
      <c r="R146" s="30"/>
      <c r="T146" s="30"/>
      <c r="U146" s="194"/>
    </row>
    <row r="147" spans="1:21" ht="12.75" hidden="1">
      <c r="A147" s="213"/>
      <c r="B147" s="515">
        <v>710</v>
      </c>
      <c r="C147" s="195">
        <f t="shared" si="15"/>
        <v>1</v>
      </c>
      <c r="D147" s="35" t="s">
        <v>58</v>
      </c>
      <c r="E147" s="156" t="s">
        <v>112</v>
      </c>
      <c r="F147" s="196">
        <f t="shared" si="12"/>
        <v>503476</v>
      </c>
      <c r="G147" s="222">
        <v>51.44</v>
      </c>
      <c r="H147" s="517">
        <f t="shared" si="16"/>
        <v>9787.6360808709178</v>
      </c>
      <c r="I147" s="194"/>
      <c r="J147" s="259"/>
      <c r="K147" s="214">
        <v>1</v>
      </c>
      <c r="L147" s="192">
        <f t="shared" si="17"/>
        <v>1</v>
      </c>
      <c r="M147" s="214"/>
      <c r="N147" t="str">
        <f t="shared" si="18"/>
        <v>0</v>
      </c>
      <c r="O147" s="193"/>
      <c r="P147" s="325"/>
      <c r="Q147" s="271"/>
      <c r="R147" s="30"/>
      <c r="T147" s="30"/>
      <c r="U147" s="194"/>
    </row>
    <row r="148" spans="1:21" ht="12.75" hidden="1">
      <c r="A148" s="213"/>
      <c r="B148" s="515">
        <v>711</v>
      </c>
      <c r="C148" s="195">
        <f t="shared" si="15"/>
        <v>1</v>
      </c>
      <c r="D148" s="35" t="s">
        <v>58</v>
      </c>
      <c r="E148" s="156" t="s">
        <v>112</v>
      </c>
      <c r="F148" s="196">
        <f t="shared" si="12"/>
        <v>504063</v>
      </c>
      <c r="G148" s="222">
        <v>51.5</v>
      </c>
      <c r="H148" s="517">
        <f t="shared" si="16"/>
        <v>9787.6310679611652</v>
      </c>
      <c r="I148" s="194"/>
      <c r="J148" s="259"/>
      <c r="K148" s="214">
        <v>1</v>
      </c>
      <c r="L148" s="192">
        <f t="shared" si="17"/>
        <v>1</v>
      </c>
      <c r="M148" s="214"/>
      <c r="N148" t="str">
        <f t="shared" si="18"/>
        <v>1</v>
      </c>
      <c r="O148" s="193"/>
      <c r="P148" s="325"/>
      <c r="Q148" s="271"/>
      <c r="R148" s="30"/>
      <c r="T148" s="30"/>
      <c r="U148" s="194"/>
    </row>
    <row r="149" spans="1:21" ht="12.75" hidden="1">
      <c r="A149" s="213"/>
      <c r="B149" s="515">
        <v>712</v>
      </c>
      <c r="C149" s="195">
        <f t="shared" si="15"/>
        <v>1</v>
      </c>
      <c r="D149" s="35" t="s">
        <v>58</v>
      </c>
      <c r="E149" s="156" t="s">
        <v>112</v>
      </c>
      <c r="F149" s="196">
        <f t="shared" si="12"/>
        <v>503476</v>
      </c>
      <c r="G149" s="222">
        <v>51.44</v>
      </c>
      <c r="H149" s="517">
        <f t="shared" si="16"/>
        <v>9787.6360808709178</v>
      </c>
      <c r="I149" s="194"/>
      <c r="J149" s="259"/>
      <c r="K149" s="214">
        <v>1</v>
      </c>
      <c r="L149" s="192">
        <f t="shared" si="17"/>
        <v>1</v>
      </c>
      <c r="M149" s="214"/>
      <c r="N149" t="str">
        <f t="shared" si="18"/>
        <v>2</v>
      </c>
      <c r="O149" s="193"/>
      <c r="P149" s="325"/>
      <c r="Q149" s="271"/>
      <c r="R149" s="30"/>
      <c r="T149" s="30"/>
      <c r="U149" s="194"/>
    </row>
    <row r="150" spans="1:21" ht="12.75" hidden="1">
      <c r="A150" s="213"/>
      <c r="B150" s="515">
        <v>801</v>
      </c>
      <c r="C150" s="195">
        <f t="shared" si="15"/>
        <v>1</v>
      </c>
      <c r="D150" s="35" t="s">
        <v>72</v>
      </c>
      <c r="E150" s="156" t="s">
        <v>112</v>
      </c>
      <c r="F150" s="196">
        <f t="shared" si="12"/>
        <v>544774</v>
      </c>
      <c r="G150" s="222">
        <v>55.97</v>
      </c>
      <c r="H150" s="517">
        <f t="shared" si="16"/>
        <v>9733.32142219046</v>
      </c>
      <c r="I150" s="194"/>
      <c r="J150" s="259"/>
      <c r="K150" s="214">
        <v>1</v>
      </c>
      <c r="L150" s="192">
        <f t="shared" si="17"/>
        <v>1</v>
      </c>
      <c r="M150" s="214"/>
      <c r="N150" t="str">
        <f t="shared" si="18"/>
        <v>1</v>
      </c>
      <c r="O150" s="193"/>
      <c r="P150" s="325"/>
      <c r="Q150" s="271"/>
      <c r="R150" s="30"/>
      <c r="T150" s="30"/>
      <c r="U150" s="194"/>
    </row>
    <row r="151" spans="1:21" ht="12.75" hidden="1">
      <c r="A151" s="213"/>
      <c r="B151" s="515">
        <v>802</v>
      </c>
      <c r="C151" s="195">
        <f t="shared" si="15"/>
        <v>1</v>
      </c>
      <c r="D151" s="35" t="s">
        <v>51</v>
      </c>
      <c r="E151" s="156" t="s">
        <v>112</v>
      </c>
      <c r="F151" s="196">
        <f t="shared" si="12"/>
        <v>702496</v>
      </c>
      <c r="G151" s="222">
        <v>72.08</v>
      </c>
      <c r="H151" s="517">
        <f t="shared" si="16"/>
        <v>9746.0599334073249</v>
      </c>
      <c r="I151" s="194"/>
      <c r="J151" s="259"/>
      <c r="K151" s="214">
        <v>1</v>
      </c>
      <c r="L151" s="192">
        <f t="shared" si="17"/>
        <v>1</v>
      </c>
      <c r="M151" s="214"/>
      <c r="N151" t="str">
        <f t="shared" si="18"/>
        <v>2</v>
      </c>
      <c r="O151" s="193"/>
      <c r="P151" s="325"/>
      <c r="Q151" s="271"/>
      <c r="R151" s="30"/>
      <c r="T151" s="30"/>
      <c r="U151" s="194"/>
    </row>
    <row r="152" spans="1:21" ht="12.75" hidden="1">
      <c r="A152" s="213"/>
      <c r="B152" s="515">
        <v>803</v>
      </c>
      <c r="C152" s="195">
        <f t="shared" si="15"/>
        <v>1</v>
      </c>
      <c r="D152" s="35" t="s">
        <v>51</v>
      </c>
      <c r="E152" s="156" t="s">
        <v>112</v>
      </c>
      <c r="F152" s="196">
        <f t="shared" si="12"/>
        <v>740409</v>
      </c>
      <c r="G152" s="222">
        <v>75.97</v>
      </c>
      <c r="H152" s="517">
        <f t="shared" si="16"/>
        <v>9746.0708174279316</v>
      </c>
      <c r="I152" s="194"/>
      <c r="J152" s="259"/>
      <c r="K152" s="214">
        <v>1</v>
      </c>
      <c r="L152" s="192">
        <f t="shared" si="17"/>
        <v>1</v>
      </c>
      <c r="M152" s="214"/>
      <c r="N152" t="str">
        <f t="shared" si="18"/>
        <v>3</v>
      </c>
      <c r="O152" s="193"/>
      <c r="P152" s="325"/>
      <c r="Q152" s="271"/>
      <c r="R152" s="30"/>
      <c r="T152" s="30"/>
      <c r="U152" s="194"/>
    </row>
    <row r="153" spans="1:21" ht="12.75" hidden="1">
      <c r="A153" s="213"/>
      <c r="B153" s="515">
        <v>804</v>
      </c>
      <c r="C153" s="195">
        <f t="shared" si="15"/>
        <v>1</v>
      </c>
      <c r="D153" s="35" t="s">
        <v>73</v>
      </c>
      <c r="E153" s="156" t="s">
        <v>112</v>
      </c>
      <c r="F153" s="196">
        <f t="shared" si="12"/>
        <v>457497</v>
      </c>
      <c r="G153" s="222">
        <v>47.01</v>
      </c>
      <c r="H153" s="517">
        <f t="shared" si="16"/>
        <v>9731.9081046585834</v>
      </c>
      <c r="I153" s="194"/>
      <c r="J153" s="259"/>
      <c r="K153" s="214">
        <v>1</v>
      </c>
      <c r="L153" s="192">
        <f t="shared" si="17"/>
        <v>1</v>
      </c>
      <c r="M153" s="214"/>
      <c r="N153" t="str">
        <f t="shared" si="18"/>
        <v>4</v>
      </c>
      <c r="O153" s="193"/>
      <c r="P153" s="325"/>
      <c r="Q153" s="271"/>
      <c r="R153" s="30"/>
      <c r="T153" s="30"/>
      <c r="U153" s="194"/>
    </row>
    <row r="154" spans="1:21" ht="12.75" hidden="1">
      <c r="A154" s="213"/>
      <c r="B154" s="515">
        <v>805</v>
      </c>
      <c r="C154" s="195">
        <f t="shared" si="15"/>
        <v>1</v>
      </c>
      <c r="D154" s="35" t="s">
        <v>73</v>
      </c>
      <c r="E154" s="156" t="s">
        <v>112</v>
      </c>
      <c r="F154" s="196">
        <f t="shared" si="12"/>
        <v>457497</v>
      </c>
      <c r="G154" s="222">
        <v>47.01</v>
      </c>
      <c r="H154" s="517">
        <f t="shared" si="16"/>
        <v>9731.9081046585834</v>
      </c>
      <c r="I154" s="194"/>
      <c r="J154" s="259"/>
      <c r="K154" s="214">
        <v>1</v>
      </c>
      <c r="L154" s="192">
        <f t="shared" si="17"/>
        <v>1</v>
      </c>
      <c r="M154" s="214"/>
      <c r="N154" t="str">
        <f t="shared" si="18"/>
        <v>5</v>
      </c>
      <c r="O154" s="193"/>
      <c r="P154" s="325"/>
      <c r="Q154" s="271"/>
      <c r="R154" s="30"/>
      <c r="T154" s="30"/>
      <c r="U154" s="194"/>
    </row>
    <row r="155" spans="1:21" ht="12.75" hidden="1">
      <c r="A155" s="213"/>
      <c r="B155" s="515">
        <v>806</v>
      </c>
      <c r="C155" s="195">
        <f t="shared" si="15"/>
        <v>1</v>
      </c>
      <c r="D155" s="35" t="s">
        <v>73</v>
      </c>
      <c r="E155" s="156" t="s">
        <v>112</v>
      </c>
      <c r="F155" s="196">
        <f t="shared" si="12"/>
        <v>457497</v>
      </c>
      <c r="G155" s="222">
        <v>47.01</v>
      </c>
      <c r="H155" s="517">
        <f t="shared" si="16"/>
        <v>9731.9081046585834</v>
      </c>
      <c r="I155" s="194"/>
      <c r="J155" s="259"/>
      <c r="K155" s="214">
        <v>1</v>
      </c>
      <c r="L155" s="192">
        <f t="shared" si="17"/>
        <v>1</v>
      </c>
      <c r="M155" s="214"/>
      <c r="N155" t="str">
        <f t="shared" si="18"/>
        <v>6</v>
      </c>
      <c r="O155" s="193"/>
      <c r="P155" s="325"/>
      <c r="Q155" s="271"/>
      <c r="R155" s="30"/>
      <c r="T155" s="30"/>
      <c r="U155" s="194"/>
    </row>
    <row r="156" spans="1:21" ht="12.75" hidden="1">
      <c r="A156" s="213"/>
      <c r="B156" s="515">
        <v>807</v>
      </c>
      <c r="C156" s="195">
        <f t="shared" si="15"/>
        <v>1</v>
      </c>
      <c r="D156" s="35" t="s">
        <v>51</v>
      </c>
      <c r="E156" s="156" t="s">
        <v>112</v>
      </c>
      <c r="F156" s="196">
        <f t="shared" si="12"/>
        <v>740311</v>
      </c>
      <c r="G156" s="222">
        <v>75.959999999999994</v>
      </c>
      <c r="H156" s="517">
        <f t="shared" si="16"/>
        <v>9746.0637177461831</v>
      </c>
      <c r="I156" s="194"/>
      <c r="J156" s="259"/>
      <c r="K156" s="214">
        <v>1</v>
      </c>
      <c r="L156" s="192">
        <f t="shared" si="17"/>
        <v>1</v>
      </c>
      <c r="M156" s="214"/>
      <c r="N156" t="str">
        <f t="shared" si="18"/>
        <v>7</v>
      </c>
      <c r="O156" s="193"/>
      <c r="P156" s="325"/>
      <c r="Q156" s="271"/>
      <c r="R156" s="30"/>
      <c r="T156" s="30"/>
      <c r="U156" s="194"/>
    </row>
    <row r="157" spans="1:21" ht="12.75" hidden="1">
      <c r="A157" s="213"/>
      <c r="B157" s="515">
        <v>808</v>
      </c>
      <c r="C157" s="195">
        <f t="shared" si="15"/>
        <v>1</v>
      </c>
      <c r="D157" s="35" t="s">
        <v>51</v>
      </c>
      <c r="E157" s="156" t="s">
        <v>112</v>
      </c>
      <c r="F157" s="196">
        <f t="shared" si="12"/>
        <v>702496</v>
      </c>
      <c r="G157" s="222">
        <v>72.08</v>
      </c>
      <c r="H157" s="517">
        <f t="shared" si="16"/>
        <v>9746.0599334073249</v>
      </c>
      <c r="I157" s="194"/>
      <c r="J157" s="259"/>
      <c r="K157" s="214">
        <v>1</v>
      </c>
      <c r="L157" s="192">
        <f t="shared" si="17"/>
        <v>1</v>
      </c>
      <c r="M157" s="214"/>
      <c r="N157" t="str">
        <f t="shared" si="18"/>
        <v>8</v>
      </c>
      <c r="O157" s="193"/>
      <c r="P157" s="325"/>
      <c r="Q157" s="271"/>
      <c r="R157" s="30"/>
      <c r="T157" s="30"/>
      <c r="U157" s="194"/>
    </row>
    <row r="158" spans="1:21" ht="12.75" hidden="1">
      <c r="A158" s="213"/>
      <c r="B158" s="515">
        <v>809</v>
      </c>
      <c r="C158" s="195">
        <f t="shared" si="15"/>
        <v>1</v>
      </c>
      <c r="D158" s="35" t="s">
        <v>72</v>
      </c>
      <c r="E158" s="156" t="s">
        <v>112</v>
      </c>
      <c r="F158" s="196">
        <f t="shared" si="12"/>
        <v>544774</v>
      </c>
      <c r="G158" s="222">
        <v>55.97</v>
      </c>
      <c r="H158" s="517">
        <f t="shared" si="16"/>
        <v>9733.32142219046</v>
      </c>
      <c r="I158" s="194"/>
      <c r="J158" s="259"/>
      <c r="K158" s="214">
        <v>1</v>
      </c>
      <c r="L158" s="192">
        <f t="shared" si="17"/>
        <v>1</v>
      </c>
      <c r="M158" s="214"/>
      <c r="N158" t="str">
        <f t="shared" si="18"/>
        <v>9</v>
      </c>
      <c r="O158" s="193"/>
      <c r="P158" s="325"/>
      <c r="Q158" s="271"/>
      <c r="R158" s="30"/>
      <c r="T158" s="30"/>
      <c r="U158" s="194"/>
    </row>
    <row r="159" spans="1:21" ht="12.75" hidden="1">
      <c r="A159" s="213"/>
      <c r="B159" s="515">
        <v>810</v>
      </c>
      <c r="C159" s="195">
        <f t="shared" si="15"/>
        <v>1</v>
      </c>
      <c r="D159" s="35" t="s">
        <v>62</v>
      </c>
      <c r="E159" s="156" t="s">
        <v>112</v>
      </c>
      <c r="F159" s="196">
        <f t="shared" si="12"/>
        <v>501654</v>
      </c>
      <c r="G159" s="222">
        <v>51.44</v>
      </c>
      <c r="H159" s="517">
        <f t="shared" si="16"/>
        <v>9752.2161741835152</v>
      </c>
      <c r="I159" s="194"/>
      <c r="J159" s="259"/>
      <c r="K159" s="214">
        <v>1</v>
      </c>
      <c r="L159" s="192">
        <f t="shared" si="17"/>
        <v>1</v>
      </c>
      <c r="M159" s="214"/>
      <c r="N159" t="str">
        <f t="shared" si="18"/>
        <v>0</v>
      </c>
      <c r="O159" s="193"/>
      <c r="P159" s="325"/>
      <c r="Q159" s="271"/>
      <c r="R159" s="30"/>
      <c r="T159" s="30"/>
      <c r="U159" s="194"/>
    </row>
    <row r="160" spans="1:21" ht="12.75" hidden="1">
      <c r="A160" s="213"/>
      <c r="B160" s="515">
        <v>811</v>
      </c>
      <c r="C160" s="195">
        <f t="shared" si="15"/>
        <v>1</v>
      </c>
      <c r="D160" s="35" t="s">
        <v>62</v>
      </c>
      <c r="E160" s="156" t="s">
        <v>112</v>
      </c>
      <c r="F160" s="196">
        <f t="shared" si="12"/>
        <v>502239</v>
      </c>
      <c r="G160" s="222">
        <v>51.5</v>
      </c>
      <c r="H160" s="517">
        <f t="shared" si="16"/>
        <v>9752.213592233009</v>
      </c>
      <c r="I160" s="194"/>
      <c r="J160" s="259"/>
      <c r="K160" s="214">
        <v>1</v>
      </c>
      <c r="L160" s="192">
        <f t="shared" si="17"/>
        <v>1</v>
      </c>
      <c r="M160" s="214"/>
      <c r="N160" t="str">
        <f t="shared" si="18"/>
        <v>1</v>
      </c>
      <c r="O160" s="193"/>
      <c r="P160" s="325"/>
      <c r="Q160" s="271"/>
      <c r="R160" s="30"/>
      <c r="T160" s="30"/>
      <c r="U160" s="194"/>
    </row>
    <row r="161" spans="1:21" ht="12.75" hidden="1">
      <c r="A161" s="213"/>
      <c r="B161" s="515">
        <v>812</v>
      </c>
      <c r="C161" s="195">
        <f t="shared" si="15"/>
        <v>1</v>
      </c>
      <c r="D161" s="35" t="s">
        <v>62</v>
      </c>
      <c r="E161" s="156" t="s">
        <v>112</v>
      </c>
      <c r="F161" s="196">
        <f t="shared" si="12"/>
        <v>501654</v>
      </c>
      <c r="G161" s="222">
        <v>51.44</v>
      </c>
      <c r="H161" s="517">
        <f t="shared" si="16"/>
        <v>9752.2161741835152</v>
      </c>
      <c r="I161" s="194"/>
      <c r="J161" s="259"/>
      <c r="K161" s="214">
        <v>1</v>
      </c>
      <c r="L161" s="192">
        <f t="shared" si="17"/>
        <v>1</v>
      </c>
      <c r="M161" s="214"/>
      <c r="N161" t="str">
        <f t="shared" si="18"/>
        <v>2</v>
      </c>
      <c r="O161" s="193"/>
      <c r="P161" s="325"/>
      <c r="Q161" s="271"/>
      <c r="R161" s="30"/>
      <c r="T161" s="30"/>
      <c r="U161" s="194"/>
    </row>
    <row r="162" spans="1:21" ht="12.75" hidden="1">
      <c r="A162" s="213"/>
      <c r="B162" s="515">
        <v>901</v>
      </c>
      <c r="C162" s="195">
        <f t="shared" si="15"/>
        <v>1</v>
      </c>
      <c r="D162" s="35" t="s">
        <v>74</v>
      </c>
      <c r="E162" s="156" t="s">
        <v>112</v>
      </c>
      <c r="F162" s="196">
        <f t="shared" ref="F162:F225" si="19">ROUND((VLOOKUP(D162,$B$41:$E$76,4,FALSE)*G162)*C162,0)</f>
        <v>548737</v>
      </c>
      <c r="G162" s="222">
        <v>55.97</v>
      </c>
      <c r="H162" s="517">
        <f t="shared" si="16"/>
        <v>9804.1272110058962</v>
      </c>
      <c r="I162" s="194"/>
      <c r="J162" s="259"/>
      <c r="K162" s="214">
        <v>1</v>
      </c>
      <c r="L162" s="192">
        <f t="shared" si="17"/>
        <v>1</v>
      </c>
      <c r="M162" s="214"/>
      <c r="N162" t="str">
        <f t="shared" si="18"/>
        <v>1</v>
      </c>
      <c r="O162" s="193"/>
      <c r="P162" s="325"/>
      <c r="Q162" s="271"/>
      <c r="R162" s="30"/>
      <c r="T162" s="30"/>
      <c r="U162" s="194"/>
    </row>
    <row r="163" spans="1:21" ht="12.75" hidden="1">
      <c r="A163" s="213"/>
      <c r="B163" s="515">
        <v>902</v>
      </c>
      <c r="C163" s="195">
        <f t="shared" si="15"/>
        <v>1</v>
      </c>
      <c r="D163" s="35" t="s">
        <v>52</v>
      </c>
      <c r="E163" s="156" t="s">
        <v>112</v>
      </c>
      <c r="F163" s="196">
        <f t="shared" si="19"/>
        <v>702334</v>
      </c>
      <c r="G163" s="222">
        <v>72.08</v>
      </c>
      <c r="H163" s="517">
        <f t="shared" si="16"/>
        <v>9743.8124306326299</v>
      </c>
      <c r="I163" s="194"/>
      <c r="J163" s="259"/>
      <c r="K163" s="214">
        <v>1</v>
      </c>
      <c r="L163" s="192">
        <f t="shared" si="17"/>
        <v>1</v>
      </c>
      <c r="M163" s="214"/>
      <c r="N163" t="str">
        <f t="shared" si="18"/>
        <v>2</v>
      </c>
      <c r="O163" s="193"/>
      <c r="P163" s="325"/>
      <c r="Q163" s="271"/>
      <c r="R163" s="30"/>
      <c r="T163" s="30"/>
      <c r="U163" s="194"/>
    </row>
    <row r="164" spans="1:21" ht="12.75" hidden="1">
      <c r="A164" s="368"/>
      <c r="B164" s="515">
        <v>903</v>
      </c>
      <c r="C164" s="195">
        <f t="shared" si="15"/>
        <v>1</v>
      </c>
      <c r="D164" s="35" t="s">
        <v>52</v>
      </c>
      <c r="E164" s="156" t="s">
        <v>112</v>
      </c>
      <c r="F164" s="196">
        <f t="shared" si="19"/>
        <v>740238</v>
      </c>
      <c r="G164" s="222">
        <v>75.97</v>
      </c>
      <c r="H164" s="517">
        <f t="shared" si="16"/>
        <v>9743.8199289193108</v>
      </c>
      <c r="I164" s="364" t="s">
        <v>114</v>
      </c>
      <c r="J164" s="259"/>
      <c r="K164" s="214">
        <v>1</v>
      </c>
      <c r="L164" s="192">
        <f t="shared" si="17"/>
        <v>1</v>
      </c>
      <c r="M164" s="214"/>
      <c r="N164" t="str">
        <f t="shared" si="18"/>
        <v>3</v>
      </c>
      <c r="O164" s="193"/>
      <c r="P164" s="325"/>
      <c r="Q164" s="271"/>
      <c r="R164" s="30"/>
      <c r="T164" s="30"/>
      <c r="U164" s="194"/>
    </row>
    <row r="165" spans="1:21" ht="12.75" hidden="1">
      <c r="A165" s="213"/>
      <c r="B165" s="515">
        <v>904</v>
      </c>
      <c r="C165" s="195">
        <f t="shared" si="15"/>
        <v>1</v>
      </c>
      <c r="D165" s="35" t="s">
        <v>75</v>
      </c>
      <c r="E165" s="156" t="s">
        <v>112</v>
      </c>
      <c r="F165" s="196">
        <f t="shared" si="19"/>
        <v>460894</v>
      </c>
      <c r="G165" s="222">
        <v>47.01</v>
      </c>
      <c r="H165" s="517">
        <f t="shared" si="16"/>
        <v>9804.1693256753879</v>
      </c>
      <c r="I165" s="194"/>
      <c r="J165" s="259"/>
      <c r="K165" s="214">
        <v>1</v>
      </c>
      <c r="L165" s="192">
        <f t="shared" si="17"/>
        <v>1</v>
      </c>
      <c r="M165" s="214"/>
      <c r="N165" t="str">
        <f t="shared" si="18"/>
        <v>4</v>
      </c>
      <c r="O165" s="193"/>
      <c r="P165" s="325"/>
      <c r="Q165" s="271"/>
      <c r="R165" s="30"/>
      <c r="T165" s="30"/>
      <c r="U165" s="194"/>
    </row>
    <row r="166" spans="1:21" ht="12.75" hidden="1">
      <c r="A166" s="213"/>
      <c r="B166" s="515">
        <v>905</v>
      </c>
      <c r="C166" s="195">
        <f t="shared" si="15"/>
        <v>1</v>
      </c>
      <c r="D166" s="35" t="s">
        <v>75</v>
      </c>
      <c r="E166" s="156" t="s">
        <v>112</v>
      </c>
      <c r="F166" s="196">
        <f t="shared" si="19"/>
        <v>460894</v>
      </c>
      <c r="G166" s="222">
        <v>47.01</v>
      </c>
      <c r="H166" s="517">
        <f t="shared" si="16"/>
        <v>9804.1693256753879</v>
      </c>
      <c r="I166" s="194"/>
      <c r="J166" s="259"/>
      <c r="K166" s="214">
        <v>1</v>
      </c>
      <c r="L166" s="192">
        <f t="shared" si="17"/>
        <v>1</v>
      </c>
      <c r="M166" s="214"/>
      <c r="N166" t="str">
        <f t="shared" si="18"/>
        <v>5</v>
      </c>
      <c r="O166" s="193"/>
      <c r="P166" s="325"/>
      <c r="Q166" s="271"/>
      <c r="R166" s="30"/>
      <c r="T166" s="30"/>
      <c r="U166" s="194"/>
    </row>
    <row r="167" spans="1:21" ht="12.75" hidden="1">
      <c r="A167" s="213"/>
      <c r="B167" s="515">
        <v>906</v>
      </c>
      <c r="C167" s="195">
        <f t="shared" si="15"/>
        <v>1</v>
      </c>
      <c r="D167" s="35" t="s">
        <v>75</v>
      </c>
      <c r="E167" s="156" t="s">
        <v>112</v>
      </c>
      <c r="F167" s="196">
        <f t="shared" si="19"/>
        <v>460894</v>
      </c>
      <c r="G167" s="222">
        <v>47.01</v>
      </c>
      <c r="H167" s="517">
        <f t="shared" si="16"/>
        <v>9804.1693256753879</v>
      </c>
      <c r="I167" s="194"/>
      <c r="J167" s="259"/>
      <c r="K167" s="214">
        <v>1</v>
      </c>
      <c r="L167" s="192">
        <f t="shared" si="17"/>
        <v>1</v>
      </c>
      <c r="M167" s="214"/>
      <c r="N167" t="str">
        <f t="shared" si="18"/>
        <v>6</v>
      </c>
      <c r="O167" s="193"/>
      <c r="P167" s="325"/>
      <c r="Q167" s="271"/>
      <c r="R167" s="30"/>
      <c r="T167" s="30"/>
      <c r="U167" s="194"/>
    </row>
    <row r="168" spans="1:21" ht="12.75" hidden="1">
      <c r="A168" s="368"/>
      <c r="B168" s="515">
        <v>907</v>
      </c>
      <c r="C168" s="195">
        <f t="shared" si="15"/>
        <v>1</v>
      </c>
      <c r="D168" s="35" t="s">
        <v>52</v>
      </c>
      <c r="E168" s="156" t="s">
        <v>112</v>
      </c>
      <c r="F168" s="196">
        <f t="shared" si="19"/>
        <v>740140</v>
      </c>
      <c r="G168" s="222">
        <v>75.959999999999994</v>
      </c>
      <c r="H168" s="517">
        <f t="shared" si="16"/>
        <v>9743.8125329120594</v>
      </c>
      <c r="I168" s="364" t="s">
        <v>114</v>
      </c>
      <c r="J168" s="259"/>
      <c r="K168" s="214">
        <v>1</v>
      </c>
      <c r="L168" s="192">
        <f t="shared" si="17"/>
        <v>1</v>
      </c>
      <c r="M168" s="214"/>
      <c r="N168" t="str">
        <f t="shared" si="18"/>
        <v>7</v>
      </c>
      <c r="O168" s="193"/>
      <c r="P168" s="325"/>
      <c r="Q168" s="271"/>
      <c r="R168" s="30"/>
      <c r="T168" s="30"/>
      <c r="U168" s="194"/>
    </row>
    <row r="169" spans="1:21" ht="12.75" hidden="1">
      <c r="A169" s="213"/>
      <c r="B169" s="515">
        <v>908</v>
      </c>
      <c r="C169" s="195">
        <f t="shared" si="15"/>
        <v>1</v>
      </c>
      <c r="D169" s="35" t="s">
        <v>52</v>
      </c>
      <c r="E169" s="156" t="s">
        <v>112</v>
      </c>
      <c r="F169" s="196">
        <f t="shared" si="19"/>
        <v>702334</v>
      </c>
      <c r="G169" s="222">
        <v>72.08</v>
      </c>
      <c r="H169" s="517">
        <f t="shared" si="16"/>
        <v>9743.8124306326299</v>
      </c>
      <c r="I169" s="194"/>
      <c r="J169" s="259"/>
      <c r="K169" s="214">
        <v>1</v>
      </c>
      <c r="L169" s="192">
        <f t="shared" si="17"/>
        <v>1</v>
      </c>
      <c r="M169" s="214"/>
      <c r="N169" t="str">
        <f t="shared" si="18"/>
        <v>8</v>
      </c>
      <c r="O169" s="193"/>
      <c r="P169" s="325"/>
      <c r="Q169" s="271"/>
      <c r="R169" s="30"/>
      <c r="T169" s="30"/>
      <c r="U169" s="194"/>
    </row>
    <row r="170" spans="1:21" ht="12.75" hidden="1">
      <c r="A170" s="213"/>
      <c r="B170" s="515">
        <v>909</v>
      </c>
      <c r="C170" s="195">
        <f t="shared" ref="C170:C233" si="20">L170</f>
        <v>1</v>
      </c>
      <c r="D170" s="35" t="s">
        <v>74</v>
      </c>
      <c r="E170" s="156" t="s">
        <v>112</v>
      </c>
      <c r="F170" s="196">
        <f t="shared" si="19"/>
        <v>548737</v>
      </c>
      <c r="G170" s="222">
        <v>55.97</v>
      </c>
      <c r="H170" s="517">
        <f t="shared" ref="H170:H233" si="21">F170/G170</f>
        <v>9804.1272110058962</v>
      </c>
      <c r="I170" s="194"/>
      <c r="J170" s="259"/>
      <c r="K170" s="214">
        <v>1</v>
      </c>
      <c r="L170" s="192">
        <f t="shared" ref="L170:L233" si="22">SUM(I170:K170)</f>
        <v>1</v>
      </c>
      <c r="M170" s="214"/>
      <c r="N170" t="str">
        <f t="shared" ref="N170:N233" si="23">RIGHT(B170,1)</f>
        <v>9</v>
      </c>
      <c r="O170" s="193"/>
      <c r="P170" s="325"/>
      <c r="Q170" s="271"/>
      <c r="R170" s="30"/>
      <c r="T170" s="30"/>
      <c r="U170" s="194"/>
    </row>
    <row r="171" spans="1:21" ht="12.75" hidden="1">
      <c r="A171" s="213"/>
      <c r="B171" s="515">
        <v>910</v>
      </c>
      <c r="C171" s="195">
        <f t="shared" si="20"/>
        <v>1</v>
      </c>
      <c r="D171" s="35" t="s">
        <v>65</v>
      </c>
      <c r="E171" s="363" t="s">
        <v>112</v>
      </c>
      <c r="F171" s="196">
        <f t="shared" si="19"/>
        <v>501137</v>
      </c>
      <c r="G171" s="222">
        <v>51.44</v>
      </c>
      <c r="H171" s="517">
        <f t="shared" si="21"/>
        <v>9742.1656298600319</v>
      </c>
      <c r="I171" s="389"/>
      <c r="J171" s="259"/>
      <c r="K171" s="214">
        <v>1</v>
      </c>
      <c r="L171" s="192">
        <f t="shared" si="22"/>
        <v>1</v>
      </c>
      <c r="M171" s="214"/>
      <c r="N171" t="str">
        <f t="shared" si="23"/>
        <v>0</v>
      </c>
      <c r="O171" s="193"/>
      <c r="P171" s="325"/>
      <c r="Q171" s="271"/>
      <c r="R171" s="30"/>
      <c r="T171" s="30"/>
      <c r="U171" s="194"/>
    </row>
    <row r="172" spans="1:21" ht="12.75" hidden="1">
      <c r="A172" s="213"/>
      <c r="B172" s="515">
        <v>911</v>
      </c>
      <c r="C172" s="195">
        <f t="shared" si="20"/>
        <v>1</v>
      </c>
      <c r="D172" s="35" t="s">
        <v>65</v>
      </c>
      <c r="E172" s="156" t="s">
        <v>112</v>
      </c>
      <c r="F172" s="196">
        <f t="shared" si="19"/>
        <v>501721</v>
      </c>
      <c r="G172" s="222">
        <v>51.5</v>
      </c>
      <c r="H172" s="517">
        <f t="shared" si="21"/>
        <v>9742.1553398058259</v>
      </c>
      <c r="I172" s="194"/>
      <c r="J172" s="259"/>
      <c r="K172" s="214">
        <v>1</v>
      </c>
      <c r="L172" s="192">
        <f t="shared" si="22"/>
        <v>1</v>
      </c>
      <c r="M172" s="214"/>
      <c r="N172" t="str">
        <f t="shared" si="23"/>
        <v>1</v>
      </c>
      <c r="O172" s="193"/>
      <c r="P172" s="325"/>
      <c r="Q172" s="271"/>
      <c r="R172" s="30"/>
      <c r="T172" s="30"/>
      <c r="U172" s="194"/>
    </row>
    <row r="173" spans="1:21" ht="12.75" hidden="1">
      <c r="A173" s="213"/>
      <c r="B173" s="515">
        <v>912</v>
      </c>
      <c r="C173" s="195">
        <f t="shared" si="20"/>
        <v>1</v>
      </c>
      <c r="D173" s="35" t="s">
        <v>65</v>
      </c>
      <c r="E173" s="156" t="s">
        <v>112</v>
      </c>
      <c r="F173" s="196">
        <f t="shared" si="19"/>
        <v>501137</v>
      </c>
      <c r="G173" s="222">
        <v>51.44</v>
      </c>
      <c r="H173" s="517">
        <f t="shared" si="21"/>
        <v>9742.1656298600319</v>
      </c>
      <c r="I173" s="194"/>
      <c r="J173" s="259"/>
      <c r="K173" s="214">
        <v>1</v>
      </c>
      <c r="L173" s="192">
        <f t="shared" si="22"/>
        <v>1</v>
      </c>
      <c r="M173" s="214"/>
      <c r="N173" t="str">
        <f t="shared" si="23"/>
        <v>2</v>
      </c>
      <c r="O173" s="193"/>
      <c r="P173" s="325"/>
      <c r="Q173" s="271"/>
      <c r="R173" s="30"/>
      <c r="T173" s="30"/>
      <c r="U173" s="194"/>
    </row>
    <row r="174" spans="1:21" ht="12.75" hidden="1">
      <c r="A174" s="213"/>
      <c r="B174" s="515">
        <v>1001</v>
      </c>
      <c r="C174" s="195">
        <f t="shared" si="20"/>
        <v>1</v>
      </c>
      <c r="D174" s="35" t="s">
        <v>76</v>
      </c>
      <c r="E174" s="156" t="s">
        <v>112</v>
      </c>
      <c r="F174" s="196">
        <f t="shared" si="19"/>
        <v>548760</v>
      </c>
      <c r="G174" s="222">
        <v>55.97</v>
      </c>
      <c r="H174" s="517">
        <f t="shared" si="21"/>
        <v>9804.5381454350554</v>
      </c>
      <c r="I174" s="194"/>
      <c r="J174" s="259"/>
      <c r="K174" s="214">
        <v>1</v>
      </c>
      <c r="L174" s="192">
        <f t="shared" si="22"/>
        <v>1</v>
      </c>
      <c r="M174" s="214"/>
      <c r="N174" t="str">
        <f t="shared" si="23"/>
        <v>1</v>
      </c>
      <c r="O174" s="193"/>
      <c r="P174" s="325"/>
      <c r="Q174" s="271"/>
      <c r="R174" s="30"/>
      <c r="T174" s="30"/>
      <c r="U174" s="194"/>
    </row>
    <row r="175" spans="1:21" ht="12.75">
      <c r="A175" s="390"/>
      <c r="B175" s="515">
        <v>1002</v>
      </c>
      <c r="C175" s="195">
        <f t="shared" si="20"/>
        <v>1</v>
      </c>
      <c r="D175" s="35" t="s">
        <v>54</v>
      </c>
      <c r="E175" s="156" t="s">
        <v>113</v>
      </c>
      <c r="F175" s="196">
        <f t="shared" si="19"/>
        <v>702064</v>
      </c>
      <c r="G175" s="222">
        <v>72.08</v>
      </c>
      <c r="H175" s="517">
        <f t="shared" si="21"/>
        <v>9740.0665926748061</v>
      </c>
      <c r="I175" s="389"/>
      <c r="J175" s="259"/>
      <c r="K175" s="214">
        <v>1</v>
      </c>
      <c r="L175" s="192">
        <f t="shared" si="22"/>
        <v>1</v>
      </c>
      <c r="M175" s="214"/>
      <c r="N175" t="str">
        <f t="shared" si="23"/>
        <v>2</v>
      </c>
      <c r="O175" s="193"/>
      <c r="P175" s="325"/>
      <c r="Q175" s="271"/>
      <c r="R175" s="30"/>
      <c r="T175" s="30"/>
      <c r="U175" s="194"/>
    </row>
    <row r="176" spans="1:21" ht="12.75" hidden="1">
      <c r="A176" s="213"/>
      <c r="B176" s="515">
        <v>1003</v>
      </c>
      <c r="C176" s="195">
        <f t="shared" si="20"/>
        <v>1</v>
      </c>
      <c r="D176" s="35" t="s">
        <v>54</v>
      </c>
      <c r="E176" s="156" t="s">
        <v>112</v>
      </c>
      <c r="F176" s="196">
        <f t="shared" si="19"/>
        <v>739953</v>
      </c>
      <c r="G176" s="222">
        <v>75.97</v>
      </c>
      <c r="H176" s="517">
        <f t="shared" si="21"/>
        <v>9740.0684480716081</v>
      </c>
      <c r="I176" s="194"/>
      <c r="J176" s="259"/>
      <c r="K176" s="214">
        <v>1</v>
      </c>
      <c r="L176" s="192">
        <f t="shared" si="22"/>
        <v>1</v>
      </c>
      <c r="M176" s="214"/>
      <c r="N176" t="str">
        <f t="shared" si="23"/>
        <v>3</v>
      </c>
      <c r="O176" s="193"/>
      <c r="P176" s="325"/>
      <c r="Q176" s="271"/>
      <c r="R176" s="30"/>
      <c r="T176" s="30"/>
      <c r="U176" s="194"/>
    </row>
    <row r="177" spans="1:21" ht="12.75" hidden="1">
      <c r="A177" s="213"/>
      <c r="B177" s="515">
        <v>1004</v>
      </c>
      <c r="C177" s="195">
        <f t="shared" si="20"/>
        <v>1</v>
      </c>
      <c r="D177" s="35" t="s">
        <v>77</v>
      </c>
      <c r="E177" s="156" t="s">
        <v>112</v>
      </c>
      <c r="F177" s="196">
        <f t="shared" si="19"/>
        <v>460914</v>
      </c>
      <c r="G177" s="222">
        <v>47.01</v>
      </c>
      <c r="H177" s="517">
        <f t="shared" si="21"/>
        <v>9804.5947670708356</v>
      </c>
      <c r="I177" s="194"/>
      <c r="J177" s="259"/>
      <c r="K177" s="214">
        <v>1</v>
      </c>
      <c r="L177" s="192">
        <f t="shared" si="22"/>
        <v>1</v>
      </c>
      <c r="M177" s="214"/>
      <c r="N177" t="str">
        <f t="shared" si="23"/>
        <v>4</v>
      </c>
      <c r="O177" s="193"/>
      <c r="P177" s="325"/>
      <c r="Q177" s="271"/>
      <c r="R177" s="30"/>
      <c r="T177" s="30"/>
      <c r="U177" s="194"/>
    </row>
    <row r="178" spans="1:21" ht="12.75" hidden="1">
      <c r="A178" s="213"/>
      <c r="B178" s="515">
        <v>1005</v>
      </c>
      <c r="C178" s="195">
        <f t="shared" si="20"/>
        <v>1</v>
      </c>
      <c r="D178" s="35" t="s">
        <v>77</v>
      </c>
      <c r="E178" s="156" t="s">
        <v>112</v>
      </c>
      <c r="F178" s="196">
        <f t="shared" si="19"/>
        <v>460914</v>
      </c>
      <c r="G178" s="222">
        <v>47.01</v>
      </c>
      <c r="H178" s="517">
        <f t="shared" si="21"/>
        <v>9804.5947670708356</v>
      </c>
      <c r="I178" s="194"/>
      <c r="J178" s="259"/>
      <c r="K178" s="214">
        <v>1</v>
      </c>
      <c r="L178" s="192">
        <f t="shared" si="22"/>
        <v>1</v>
      </c>
      <c r="M178" s="214"/>
      <c r="N178" t="str">
        <f t="shared" si="23"/>
        <v>5</v>
      </c>
      <c r="O178" s="193"/>
      <c r="P178" s="325"/>
      <c r="Q178" s="271"/>
      <c r="R178" s="30"/>
      <c r="T178" s="30"/>
      <c r="U178" s="194"/>
    </row>
    <row r="179" spans="1:21" ht="12.75" hidden="1">
      <c r="A179" s="213"/>
      <c r="B179" s="515">
        <v>1006</v>
      </c>
      <c r="C179" s="195">
        <f t="shared" si="20"/>
        <v>1</v>
      </c>
      <c r="D179" s="35" t="s">
        <v>77</v>
      </c>
      <c r="E179" s="156" t="s">
        <v>112</v>
      </c>
      <c r="F179" s="196">
        <f t="shared" si="19"/>
        <v>460914</v>
      </c>
      <c r="G179" s="222">
        <v>47.01</v>
      </c>
      <c r="H179" s="517">
        <f t="shared" si="21"/>
        <v>9804.5947670708356</v>
      </c>
      <c r="I179" s="194"/>
      <c r="J179" s="259"/>
      <c r="K179" s="214">
        <v>1</v>
      </c>
      <c r="L179" s="192">
        <f t="shared" si="22"/>
        <v>1</v>
      </c>
      <c r="M179" s="214"/>
      <c r="N179" t="str">
        <f t="shared" si="23"/>
        <v>6</v>
      </c>
      <c r="O179" s="193"/>
      <c r="P179" s="325"/>
      <c r="Q179" s="271"/>
      <c r="R179" s="30"/>
      <c r="T179" s="30"/>
      <c r="U179" s="194"/>
    </row>
    <row r="180" spans="1:21" ht="12.75" hidden="1">
      <c r="A180" s="213"/>
      <c r="B180" s="515">
        <v>1007</v>
      </c>
      <c r="C180" s="195">
        <f t="shared" si="20"/>
        <v>1</v>
      </c>
      <c r="D180" s="35" t="s">
        <v>54</v>
      </c>
      <c r="E180" s="156" t="s">
        <v>112</v>
      </c>
      <c r="F180" s="196">
        <f t="shared" si="19"/>
        <v>739855</v>
      </c>
      <c r="G180" s="222">
        <v>75.959999999999994</v>
      </c>
      <c r="H180" s="517">
        <f t="shared" si="21"/>
        <v>9740.0605581885211</v>
      </c>
      <c r="I180" s="194"/>
      <c r="J180" s="259"/>
      <c r="K180" s="214">
        <v>1</v>
      </c>
      <c r="L180" s="192">
        <f t="shared" si="22"/>
        <v>1</v>
      </c>
      <c r="M180" s="214"/>
      <c r="N180" t="str">
        <f t="shared" si="23"/>
        <v>7</v>
      </c>
      <c r="O180" s="193"/>
      <c r="P180" s="325"/>
      <c r="Q180" s="271"/>
      <c r="R180" s="30"/>
      <c r="T180" s="30"/>
      <c r="U180" s="194"/>
    </row>
    <row r="181" spans="1:21" ht="12.75" hidden="1">
      <c r="A181" s="213"/>
      <c r="B181" s="515">
        <v>1008</v>
      </c>
      <c r="C181" s="195">
        <f t="shared" si="20"/>
        <v>1</v>
      </c>
      <c r="D181" s="35" t="s">
        <v>54</v>
      </c>
      <c r="E181" s="156" t="s">
        <v>112</v>
      </c>
      <c r="F181" s="196">
        <f t="shared" si="19"/>
        <v>702064</v>
      </c>
      <c r="G181" s="222">
        <v>72.08</v>
      </c>
      <c r="H181" s="517">
        <f t="shared" si="21"/>
        <v>9740.0665926748061</v>
      </c>
      <c r="I181" s="194"/>
      <c r="J181" s="259"/>
      <c r="K181" s="214">
        <v>1</v>
      </c>
      <c r="L181" s="192">
        <f t="shared" si="22"/>
        <v>1</v>
      </c>
      <c r="M181" s="214"/>
      <c r="N181" t="str">
        <f t="shared" si="23"/>
        <v>8</v>
      </c>
      <c r="O181" s="193"/>
      <c r="P181" s="325"/>
      <c r="Q181" s="271"/>
      <c r="R181" s="30"/>
      <c r="T181" s="30"/>
      <c r="U181" s="194"/>
    </row>
    <row r="182" spans="1:21" ht="12.75" hidden="1">
      <c r="A182" s="368"/>
      <c r="B182" s="515">
        <v>1009</v>
      </c>
      <c r="C182" s="195">
        <f t="shared" si="20"/>
        <v>1</v>
      </c>
      <c r="D182" s="35" t="s">
        <v>76</v>
      </c>
      <c r="E182" s="363" t="s">
        <v>112</v>
      </c>
      <c r="F182" s="196">
        <f t="shared" si="19"/>
        <v>548760</v>
      </c>
      <c r="G182" s="222">
        <v>55.97</v>
      </c>
      <c r="H182" s="517">
        <f t="shared" si="21"/>
        <v>9804.5381454350554</v>
      </c>
      <c r="I182" s="194"/>
      <c r="J182" s="259"/>
      <c r="K182" s="214">
        <v>1</v>
      </c>
      <c r="L182" s="192">
        <f t="shared" si="22"/>
        <v>1</v>
      </c>
      <c r="M182" s="214"/>
      <c r="N182" t="str">
        <f t="shared" si="23"/>
        <v>9</v>
      </c>
      <c r="O182" s="193"/>
      <c r="P182" s="325"/>
      <c r="Q182" s="271"/>
      <c r="R182" s="30"/>
      <c r="T182" s="30"/>
      <c r="U182" s="194"/>
    </row>
    <row r="183" spans="1:21" ht="12.75" hidden="1">
      <c r="A183" s="213"/>
      <c r="B183" s="515">
        <v>1010</v>
      </c>
      <c r="C183" s="195">
        <f t="shared" si="20"/>
        <v>1</v>
      </c>
      <c r="D183" s="35" t="s">
        <v>68</v>
      </c>
      <c r="E183" s="156" t="s">
        <v>112</v>
      </c>
      <c r="F183" s="196">
        <f t="shared" si="19"/>
        <v>499126</v>
      </c>
      <c r="G183" s="222">
        <v>51.44</v>
      </c>
      <c r="H183" s="517">
        <f t="shared" si="21"/>
        <v>9703.0715396578544</v>
      </c>
      <c r="I183" s="194"/>
      <c r="J183" s="259"/>
      <c r="K183" s="214">
        <v>1</v>
      </c>
      <c r="L183" s="192">
        <f t="shared" si="22"/>
        <v>1</v>
      </c>
      <c r="M183" s="214"/>
      <c r="N183" t="str">
        <f t="shared" si="23"/>
        <v>0</v>
      </c>
      <c r="O183" s="193"/>
      <c r="P183" s="325"/>
      <c r="Q183" s="271"/>
      <c r="R183" s="30"/>
      <c r="T183" s="30"/>
      <c r="U183" s="194"/>
    </row>
    <row r="184" spans="1:21" ht="12.75" hidden="1">
      <c r="A184" s="213"/>
      <c r="B184" s="515">
        <v>1011</v>
      </c>
      <c r="C184" s="195">
        <f t="shared" si="20"/>
        <v>1</v>
      </c>
      <c r="D184" s="35" t="s">
        <v>68</v>
      </c>
      <c r="E184" s="156" t="s">
        <v>112</v>
      </c>
      <c r="F184" s="196">
        <f t="shared" si="19"/>
        <v>499708</v>
      </c>
      <c r="G184" s="222">
        <v>51.5</v>
      </c>
      <c r="H184" s="517">
        <f t="shared" si="21"/>
        <v>9703.0679611650485</v>
      </c>
      <c r="I184" s="194"/>
      <c r="J184" s="259"/>
      <c r="K184" s="214">
        <v>1</v>
      </c>
      <c r="L184" s="192">
        <f t="shared" si="22"/>
        <v>1</v>
      </c>
      <c r="M184" s="214"/>
      <c r="N184" t="str">
        <f t="shared" si="23"/>
        <v>1</v>
      </c>
      <c r="O184" s="193"/>
      <c r="P184" s="325"/>
      <c r="Q184" s="271"/>
      <c r="R184" s="30"/>
      <c r="T184" s="30"/>
      <c r="U184" s="194"/>
    </row>
    <row r="185" spans="1:21" ht="12.75">
      <c r="A185" s="213"/>
      <c r="B185" s="515">
        <v>1012</v>
      </c>
      <c r="C185" s="195">
        <f t="shared" si="20"/>
        <v>1</v>
      </c>
      <c r="D185" s="35" t="s">
        <v>68</v>
      </c>
      <c r="E185" s="363" t="s">
        <v>113</v>
      </c>
      <c r="F185" s="196">
        <f t="shared" si="19"/>
        <v>499126</v>
      </c>
      <c r="G185" s="222">
        <v>51.44</v>
      </c>
      <c r="H185" s="517">
        <f t="shared" si="21"/>
        <v>9703.0715396578544</v>
      </c>
      <c r="I185" s="194"/>
      <c r="J185" s="259"/>
      <c r="K185" s="214">
        <v>1</v>
      </c>
      <c r="L185" s="192">
        <f t="shared" si="22"/>
        <v>1</v>
      </c>
      <c r="M185" s="214"/>
      <c r="N185" t="str">
        <f t="shared" si="23"/>
        <v>2</v>
      </c>
      <c r="O185" s="193"/>
      <c r="P185" s="325"/>
      <c r="Q185" s="271"/>
      <c r="R185" s="30"/>
      <c r="T185" s="30"/>
      <c r="U185" s="194"/>
    </row>
    <row r="186" spans="1:21" ht="12.75" hidden="1">
      <c r="A186" s="366" t="s">
        <v>115</v>
      </c>
      <c r="B186" s="515">
        <v>1101</v>
      </c>
      <c r="C186" s="195">
        <f t="shared" si="20"/>
        <v>1</v>
      </c>
      <c r="D186" s="35" t="s">
        <v>78</v>
      </c>
      <c r="E186" s="156" t="s">
        <v>112</v>
      </c>
      <c r="F186" s="196">
        <f t="shared" si="19"/>
        <v>548700</v>
      </c>
      <c r="G186" s="222">
        <v>55.97</v>
      </c>
      <c r="H186" s="517">
        <f t="shared" si="21"/>
        <v>9803.4661425763807</v>
      </c>
      <c r="I186" s="194"/>
      <c r="J186" s="259"/>
      <c r="K186" s="214">
        <v>1</v>
      </c>
      <c r="L186" s="192">
        <f t="shared" si="22"/>
        <v>1</v>
      </c>
      <c r="M186" s="214"/>
      <c r="N186" t="str">
        <f t="shared" si="23"/>
        <v>1</v>
      </c>
      <c r="O186" s="193"/>
      <c r="P186" s="325"/>
      <c r="Q186" s="271"/>
      <c r="R186" s="30"/>
      <c r="T186" s="30"/>
      <c r="U186" s="194"/>
    </row>
    <row r="187" spans="1:21" ht="12.75">
      <c r="A187" s="368"/>
      <c r="B187" s="515">
        <v>1102</v>
      </c>
      <c r="C187" s="195">
        <f t="shared" si="20"/>
        <v>1</v>
      </c>
      <c r="D187" s="35" t="s">
        <v>56</v>
      </c>
      <c r="E187" s="156" t="s">
        <v>113</v>
      </c>
      <c r="F187" s="196">
        <f t="shared" si="19"/>
        <v>704875</v>
      </c>
      <c r="G187" s="222">
        <v>72.08</v>
      </c>
      <c r="H187" s="517">
        <f t="shared" si="21"/>
        <v>9779.0649278579367</v>
      </c>
      <c r="I187" s="389"/>
      <c r="J187" s="259"/>
      <c r="K187" s="214">
        <v>1</v>
      </c>
      <c r="L187" s="192">
        <f t="shared" si="22"/>
        <v>1</v>
      </c>
      <c r="M187" s="214"/>
      <c r="N187" t="str">
        <f t="shared" si="23"/>
        <v>2</v>
      </c>
      <c r="O187" s="193"/>
      <c r="P187" s="325"/>
      <c r="Q187" s="271"/>
      <c r="R187" s="30"/>
      <c r="T187" s="30"/>
      <c r="U187" s="194"/>
    </row>
    <row r="188" spans="1:21" ht="12.75" hidden="1">
      <c r="A188" s="213"/>
      <c r="B188" s="515">
        <v>1103</v>
      </c>
      <c r="C188" s="195">
        <f t="shared" si="20"/>
        <v>1</v>
      </c>
      <c r="D188" s="35" t="s">
        <v>56</v>
      </c>
      <c r="E188" s="156" t="s">
        <v>112</v>
      </c>
      <c r="F188" s="196">
        <f t="shared" si="19"/>
        <v>742916</v>
      </c>
      <c r="G188" s="222">
        <v>75.97</v>
      </c>
      <c r="H188" s="517">
        <f t="shared" si="21"/>
        <v>9779.0706857970254</v>
      </c>
      <c r="I188" s="194"/>
      <c r="J188" s="259"/>
      <c r="K188" s="214">
        <v>1</v>
      </c>
      <c r="L188" s="192">
        <f t="shared" si="22"/>
        <v>1</v>
      </c>
      <c r="M188" s="214"/>
      <c r="N188" t="str">
        <f t="shared" si="23"/>
        <v>3</v>
      </c>
      <c r="O188" s="193"/>
      <c r="P188" s="325"/>
      <c r="Q188" s="271"/>
      <c r="R188" s="30"/>
      <c r="T188" s="30"/>
      <c r="U188" s="194"/>
    </row>
    <row r="189" spans="1:21" ht="12.75" hidden="1">
      <c r="A189" s="213"/>
      <c r="B189" s="515">
        <v>1104</v>
      </c>
      <c r="C189" s="195">
        <f t="shared" si="20"/>
        <v>1</v>
      </c>
      <c r="D189" s="35" t="s">
        <v>79</v>
      </c>
      <c r="E189" s="156" t="s">
        <v>112</v>
      </c>
      <c r="F189" s="196">
        <f t="shared" si="19"/>
        <v>460882</v>
      </c>
      <c r="G189" s="222">
        <v>47.01</v>
      </c>
      <c r="H189" s="517">
        <f t="shared" si="21"/>
        <v>9803.9140608381203</v>
      </c>
      <c r="I189" s="194"/>
      <c r="J189" s="259"/>
      <c r="K189" s="214">
        <v>1</v>
      </c>
      <c r="L189" s="192">
        <f t="shared" si="22"/>
        <v>1</v>
      </c>
      <c r="M189" s="214"/>
      <c r="N189" t="str">
        <f t="shared" si="23"/>
        <v>4</v>
      </c>
      <c r="O189" s="193"/>
      <c r="P189" s="325"/>
      <c r="Q189" s="271"/>
      <c r="R189" s="30"/>
      <c r="T189" s="30"/>
      <c r="U189" s="194"/>
    </row>
    <row r="190" spans="1:21" ht="12.75" hidden="1">
      <c r="A190" s="213"/>
      <c r="B190" s="515">
        <v>1105</v>
      </c>
      <c r="C190" s="195">
        <f t="shared" si="20"/>
        <v>1</v>
      </c>
      <c r="D190" s="35" t="s">
        <v>79</v>
      </c>
      <c r="E190" s="156" t="s">
        <v>112</v>
      </c>
      <c r="F190" s="196">
        <f t="shared" si="19"/>
        <v>460882</v>
      </c>
      <c r="G190" s="222">
        <v>47.01</v>
      </c>
      <c r="H190" s="517">
        <f t="shared" si="21"/>
        <v>9803.9140608381203</v>
      </c>
      <c r="I190" s="194"/>
      <c r="J190" s="259"/>
      <c r="K190" s="214">
        <v>1</v>
      </c>
      <c r="L190" s="192">
        <f t="shared" si="22"/>
        <v>1</v>
      </c>
      <c r="M190" s="214"/>
      <c r="N190" t="str">
        <f t="shared" si="23"/>
        <v>5</v>
      </c>
      <c r="O190" s="193"/>
      <c r="P190" s="325"/>
      <c r="Q190" s="271"/>
      <c r="R190" s="30"/>
      <c r="T190" s="30"/>
      <c r="U190" s="194"/>
    </row>
    <row r="191" spans="1:21" ht="12.75" hidden="1">
      <c r="A191" s="213"/>
      <c r="B191" s="515">
        <v>1106</v>
      </c>
      <c r="C191" s="195">
        <f t="shared" si="20"/>
        <v>1</v>
      </c>
      <c r="D191" s="35" t="s">
        <v>79</v>
      </c>
      <c r="E191" s="156" t="s">
        <v>112</v>
      </c>
      <c r="F191" s="196">
        <f t="shared" si="19"/>
        <v>460882</v>
      </c>
      <c r="G191" s="222">
        <v>47.01</v>
      </c>
      <c r="H191" s="517">
        <f t="shared" si="21"/>
        <v>9803.9140608381203</v>
      </c>
      <c r="I191" s="194"/>
      <c r="J191" s="259"/>
      <c r="K191" s="214">
        <v>1</v>
      </c>
      <c r="L191" s="192">
        <f t="shared" si="22"/>
        <v>1</v>
      </c>
      <c r="M191" s="214"/>
      <c r="N191" t="str">
        <f t="shared" si="23"/>
        <v>6</v>
      </c>
      <c r="O191" s="193"/>
      <c r="P191" s="325"/>
      <c r="Q191" s="271"/>
      <c r="R191" s="30"/>
      <c r="T191" s="30"/>
      <c r="U191" s="194"/>
    </row>
    <row r="192" spans="1:21" ht="12.75" hidden="1">
      <c r="A192" s="213"/>
      <c r="B192" s="515">
        <v>1107</v>
      </c>
      <c r="C192" s="195">
        <f t="shared" si="20"/>
        <v>1</v>
      </c>
      <c r="D192" s="35" t="s">
        <v>56</v>
      </c>
      <c r="E192" s="156" t="s">
        <v>112</v>
      </c>
      <c r="F192" s="196">
        <f t="shared" si="19"/>
        <v>742818</v>
      </c>
      <c r="G192" s="222">
        <v>75.959999999999994</v>
      </c>
      <c r="H192" s="517">
        <f t="shared" si="21"/>
        <v>9779.067930489733</v>
      </c>
      <c r="I192" s="194"/>
      <c r="J192" s="259"/>
      <c r="K192" s="214">
        <v>1</v>
      </c>
      <c r="L192" s="192">
        <f t="shared" si="22"/>
        <v>1</v>
      </c>
      <c r="M192" s="214"/>
      <c r="N192" t="str">
        <f t="shared" si="23"/>
        <v>7</v>
      </c>
      <c r="O192" s="193"/>
      <c r="P192" s="325"/>
      <c r="Q192" s="271"/>
      <c r="R192" s="30"/>
      <c r="T192" s="30"/>
      <c r="U192" s="194"/>
    </row>
    <row r="193" spans="1:21" ht="12.75" hidden="1">
      <c r="A193" s="213"/>
      <c r="B193" s="515">
        <v>1108</v>
      </c>
      <c r="C193" s="195">
        <f t="shared" si="20"/>
        <v>1</v>
      </c>
      <c r="D193" s="35" t="s">
        <v>56</v>
      </c>
      <c r="E193" s="156" t="s">
        <v>112</v>
      </c>
      <c r="F193" s="196">
        <f t="shared" si="19"/>
        <v>704875</v>
      </c>
      <c r="G193" s="222">
        <v>72.08</v>
      </c>
      <c r="H193" s="517">
        <f t="shared" si="21"/>
        <v>9779.0649278579367</v>
      </c>
      <c r="I193" s="194"/>
      <c r="J193" s="259"/>
      <c r="K193" s="214">
        <v>1</v>
      </c>
      <c r="L193" s="192">
        <f t="shared" si="22"/>
        <v>1</v>
      </c>
      <c r="M193" s="214"/>
      <c r="N193" t="str">
        <f t="shared" si="23"/>
        <v>8</v>
      </c>
      <c r="O193" s="193"/>
      <c r="P193" s="325"/>
      <c r="Q193" s="271"/>
      <c r="R193" s="30"/>
      <c r="T193" s="30"/>
      <c r="U193" s="194"/>
    </row>
    <row r="194" spans="1:21" ht="12.75" hidden="1">
      <c r="A194" s="213"/>
      <c r="B194" s="515">
        <v>1109</v>
      </c>
      <c r="C194" s="195">
        <f t="shared" si="20"/>
        <v>1</v>
      </c>
      <c r="D194" s="35" t="s">
        <v>78</v>
      </c>
      <c r="E194" s="156" t="s">
        <v>112</v>
      </c>
      <c r="F194" s="196">
        <f t="shared" si="19"/>
        <v>548700</v>
      </c>
      <c r="G194" s="222">
        <v>55.97</v>
      </c>
      <c r="H194" s="517">
        <f t="shared" si="21"/>
        <v>9803.4661425763807</v>
      </c>
      <c r="I194" s="194"/>
      <c r="J194" s="259"/>
      <c r="K194" s="214">
        <v>1</v>
      </c>
      <c r="L194" s="192">
        <f t="shared" si="22"/>
        <v>1</v>
      </c>
      <c r="M194" s="214"/>
      <c r="N194" t="str">
        <f t="shared" si="23"/>
        <v>9</v>
      </c>
      <c r="O194" s="193"/>
      <c r="P194" s="325"/>
      <c r="Q194" s="271"/>
      <c r="R194" s="30"/>
      <c r="T194" s="30"/>
      <c r="U194" s="194"/>
    </row>
    <row r="195" spans="1:21" ht="12.75" hidden="1">
      <c r="A195" s="213"/>
      <c r="B195" s="515">
        <v>1110</v>
      </c>
      <c r="C195" s="195">
        <f t="shared" si="20"/>
        <v>1</v>
      </c>
      <c r="D195" s="35" t="s">
        <v>71</v>
      </c>
      <c r="E195" s="156" t="s">
        <v>112</v>
      </c>
      <c r="F195" s="196">
        <f t="shared" si="19"/>
        <v>500348</v>
      </c>
      <c r="G195" s="222">
        <v>51.44</v>
      </c>
      <c r="H195" s="517">
        <f t="shared" si="21"/>
        <v>9726.827371695179</v>
      </c>
      <c r="I195" s="194"/>
      <c r="J195" s="259"/>
      <c r="K195" s="214">
        <v>1</v>
      </c>
      <c r="L195" s="192">
        <f t="shared" si="22"/>
        <v>1</v>
      </c>
      <c r="M195" s="214"/>
      <c r="N195" t="str">
        <f t="shared" si="23"/>
        <v>0</v>
      </c>
      <c r="O195" s="193"/>
      <c r="P195" s="325"/>
      <c r="Q195" s="271"/>
      <c r="R195" s="30"/>
      <c r="T195" s="30"/>
      <c r="U195" s="194"/>
    </row>
    <row r="196" spans="1:21" ht="12.75" hidden="1">
      <c r="A196" s="213"/>
      <c r="B196" s="515">
        <v>1111</v>
      </c>
      <c r="C196" s="195">
        <f t="shared" si="20"/>
        <v>1</v>
      </c>
      <c r="D196" s="35" t="s">
        <v>71</v>
      </c>
      <c r="E196" s="156" t="s">
        <v>112</v>
      </c>
      <c r="F196" s="196">
        <f t="shared" si="19"/>
        <v>500931</v>
      </c>
      <c r="G196" s="222">
        <v>51.5</v>
      </c>
      <c r="H196" s="517">
        <f t="shared" si="21"/>
        <v>9726.8155339805817</v>
      </c>
      <c r="I196" s="194"/>
      <c r="J196" s="259"/>
      <c r="K196" s="214">
        <v>1</v>
      </c>
      <c r="L196" s="192">
        <f t="shared" si="22"/>
        <v>1</v>
      </c>
      <c r="M196" s="214"/>
      <c r="N196" t="str">
        <f t="shared" si="23"/>
        <v>1</v>
      </c>
      <c r="O196" s="193"/>
      <c r="P196" s="325"/>
      <c r="Q196" s="271"/>
      <c r="R196" s="30"/>
      <c r="T196" s="30"/>
      <c r="U196" s="194"/>
    </row>
    <row r="197" spans="1:21" ht="12.75" hidden="1">
      <c r="A197" s="213"/>
      <c r="B197" s="515">
        <v>1112</v>
      </c>
      <c r="C197" s="195">
        <f t="shared" si="20"/>
        <v>1</v>
      </c>
      <c r="D197" s="35" t="s">
        <v>71</v>
      </c>
      <c r="E197" s="156" t="s">
        <v>112</v>
      </c>
      <c r="F197" s="196">
        <f t="shared" si="19"/>
        <v>500348</v>
      </c>
      <c r="G197" s="222">
        <v>51.44</v>
      </c>
      <c r="H197" s="517">
        <f t="shared" si="21"/>
        <v>9726.827371695179</v>
      </c>
      <c r="I197" s="194"/>
      <c r="J197" s="259"/>
      <c r="K197" s="214">
        <v>1</v>
      </c>
      <c r="L197" s="192">
        <f t="shared" si="22"/>
        <v>1</v>
      </c>
      <c r="M197" s="214"/>
      <c r="N197" t="str">
        <f t="shared" si="23"/>
        <v>2</v>
      </c>
      <c r="O197" s="193"/>
      <c r="P197" s="325"/>
      <c r="Q197" s="271"/>
      <c r="R197" s="30"/>
      <c r="T197" s="30"/>
      <c r="U197" s="194"/>
    </row>
    <row r="198" spans="1:21" ht="12.75">
      <c r="A198" s="368"/>
      <c r="B198" s="515">
        <v>1201</v>
      </c>
      <c r="C198" s="195">
        <f t="shared" si="20"/>
        <v>1</v>
      </c>
      <c r="D198" s="35" t="s">
        <v>78</v>
      </c>
      <c r="E198" s="156" t="s">
        <v>113</v>
      </c>
      <c r="F198" s="196">
        <f t="shared" si="19"/>
        <v>548700</v>
      </c>
      <c r="G198" s="222">
        <v>55.97</v>
      </c>
      <c r="H198" s="517">
        <f t="shared" si="21"/>
        <v>9803.4661425763807</v>
      </c>
      <c r="I198" s="389"/>
      <c r="J198" s="259"/>
      <c r="K198" s="214">
        <v>1</v>
      </c>
      <c r="L198" s="192">
        <f t="shared" si="22"/>
        <v>1</v>
      </c>
      <c r="M198" s="214"/>
      <c r="N198" t="str">
        <f t="shared" si="23"/>
        <v>1</v>
      </c>
      <c r="O198" s="193"/>
      <c r="P198" s="325"/>
      <c r="Q198" s="271"/>
      <c r="R198" s="30"/>
      <c r="T198" s="30"/>
      <c r="U198" s="194"/>
    </row>
    <row r="199" spans="1:21" ht="12.75">
      <c r="A199" s="368"/>
      <c r="B199" s="515">
        <v>1202</v>
      </c>
      <c r="C199" s="195">
        <f t="shared" si="20"/>
        <v>1</v>
      </c>
      <c r="D199" s="35" t="s">
        <v>56</v>
      </c>
      <c r="E199" s="156" t="s">
        <v>113</v>
      </c>
      <c r="F199" s="196">
        <f t="shared" si="19"/>
        <v>704875</v>
      </c>
      <c r="G199" s="222">
        <v>72.08</v>
      </c>
      <c r="H199" s="517">
        <f t="shared" si="21"/>
        <v>9779.0649278579367</v>
      </c>
      <c r="I199" s="389"/>
      <c r="J199" s="259"/>
      <c r="K199" s="214">
        <v>1</v>
      </c>
      <c r="L199" s="192">
        <f t="shared" si="22"/>
        <v>1</v>
      </c>
      <c r="M199" s="214"/>
      <c r="N199" t="str">
        <f t="shared" si="23"/>
        <v>2</v>
      </c>
      <c r="O199" s="193"/>
      <c r="P199" s="325"/>
      <c r="Q199" s="271"/>
      <c r="R199" s="30"/>
      <c r="T199" s="30"/>
      <c r="U199" s="194"/>
    </row>
    <row r="200" spans="1:21" ht="12.75" hidden="1">
      <c r="A200" s="213"/>
      <c r="B200" s="515">
        <v>1203</v>
      </c>
      <c r="C200" s="195">
        <f t="shared" si="20"/>
        <v>1</v>
      </c>
      <c r="D200" s="35" t="s">
        <v>56</v>
      </c>
      <c r="E200" s="156" t="s">
        <v>112</v>
      </c>
      <c r="F200" s="196">
        <f t="shared" si="19"/>
        <v>742916</v>
      </c>
      <c r="G200" s="222">
        <v>75.97</v>
      </c>
      <c r="H200" s="517">
        <f t="shared" si="21"/>
        <v>9779.0706857970254</v>
      </c>
      <c r="I200" s="194"/>
      <c r="J200" s="259"/>
      <c r="K200" s="214">
        <v>1</v>
      </c>
      <c r="L200" s="192">
        <f t="shared" si="22"/>
        <v>1</v>
      </c>
      <c r="M200" s="214"/>
      <c r="N200" t="str">
        <f t="shared" si="23"/>
        <v>3</v>
      </c>
      <c r="O200" s="193"/>
      <c r="P200" s="325"/>
      <c r="Q200" s="271"/>
      <c r="R200" s="30"/>
      <c r="T200" s="30"/>
      <c r="U200" s="194"/>
    </row>
    <row r="201" spans="1:21" ht="12.75" hidden="1">
      <c r="A201" s="213"/>
      <c r="B201" s="515">
        <v>1204</v>
      </c>
      <c r="C201" s="195">
        <f t="shared" si="20"/>
        <v>1</v>
      </c>
      <c r="D201" s="35" t="s">
        <v>79</v>
      </c>
      <c r="E201" s="156" t="s">
        <v>112</v>
      </c>
      <c r="F201" s="196">
        <f t="shared" si="19"/>
        <v>460882</v>
      </c>
      <c r="G201" s="222">
        <v>47.01</v>
      </c>
      <c r="H201" s="517">
        <f t="shared" si="21"/>
        <v>9803.9140608381203</v>
      </c>
      <c r="I201" s="194"/>
      <c r="J201" s="259"/>
      <c r="K201" s="214">
        <v>1</v>
      </c>
      <c r="L201" s="192">
        <f t="shared" si="22"/>
        <v>1</v>
      </c>
      <c r="M201" s="214"/>
      <c r="N201" t="str">
        <f t="shared" si="23"/>
        <v>4</v>
      </c>
      <c r="O201" s="193"/>
      <c r="P201" s="325"/>
      <c r="Q201" s="271"/>
      <c r="R201" s="30"/>
      <c r="T201" s="30"/>
      <c r="U201" s="194"/>
    </row>
    <row r="202" spans="1:21" ht="12.75" hidden="1">
      <c r="A202" s="213"/>
      <c r="B202" s="515">
        <v>1205</v>
      </c>
      <c r="C202" s="195">
        <f t="shared" si="20"/>
        <v>1</v>
      </c>
      <c r="D202" s="35" t="s">
        <v>79</v>
      </c>
      <c r="E202" s="156" t="s">
        <v>112</v>
      </c>
      <c r="F202" s="196">
        <f t="shared" si="19"/>
        <v>460882</v>
      </c>
      <c r="G202" s="222">
        <v>47.01</v>
      </c>
      <c r="H202" s="517">
        <f t="shared" si="21"/>
        <v>9803.9140608381203</v>
      </c>
      <c r="I202" s="194"/>
      <c r="J202" s="259"/>
      <c r="K202" s="214">
        <v>1</v>
      </c>
      <c r="L202" s="192">
        <f t="shared" si="22"/>
        <v>1</v>
      </c>
      <c r="M202" s="214"/>
      <c r="N202" t="str">
        <f t="shared" si="23"/>
        <v>5</v>
      </c>
      <c r="O202" s="193"/>
      <c r="P202" s="325"/>
      <c r="Q202" s="271"/>
      <c r="R202" s="30"/>
      <c r="T202" s="30"/>
      <c r="U202" s="194"/>
    </row>
    <row r="203" spans="1:21" ht="12.75" hidden="1">
      <c r="A203" s="213"/>
      <c r="B203" s="515">
        <v>1206</v>
      </c>
      <c r="C203" s="195">
        <f t="shared" si="20"/>
        <v>1</v>
      </c>
      <c r="D203" s="35" t="s">
        <v>79</v>
      </c>
      <c r="E203" s="156" t="s">
        <v>112</v>
      </c>
      <c r="F203" s="196">
        <f t="shared" si="19"/>
        <v>460882</v>
      </c>
      <c r="G203" s="222">
        <v>47.01</v>
      </c>
      <c r="H203" s="517">
        <f t="shared" si="21"/>
        <v>9803.9140608381203</v>
      </c>
      <c r="I203" s="194"/>
      <c r="J203" s="259"/>
      <c r="K203" s="214">
        <v>1</v>
      </c>
      <c r="L203" s="192">
        <f t="shared" si="22"/>
        <v>1</v>
      </c>
      <c r="M203" s="214"/>
      <c r="N203" t="str">
        <f t="shared" si="23"/>
        <v>6</v>
      </c>
      <c r="O203" s="193"/>
      <c r="P203" s="325"/>
      <c r="Q203" s="271"/>
      <c r="R203" s="30"/>
      <c r="T203" s="30"/>
      <c r="U203" s="194"/>
    </row>
    <row r="204" spans="1:21" ht="12.75" hidden="1">
      <c r="A204" s="213"/>
      <c r="B204" s="515">
        <v>1207</v>
      </c>
      <c r="C204" s="195">
        <f t="shared" si="20"/>
        <v>1</v>
      </c>
      <c r="D204" s="35" t="s">
        <v>56</v>
      </c>
      <c r="E204" s="156" t="s">
        <v>112</v>
      </c>
      <c r="F204" s="196">
        <f t="shared" si="19"/>
        <v>742818</v>
      </c>
      <c r="G204" s="222">
        <v>75.959999999999994</v>
      </c>
      <c r="H204" s="517">
        <f t="shared" si="21"/>
        <v>9779.067930489733</v>
      </c>
      <c r="I204" s="194"/>
      <c r="J204" s="259"/>
      <c r="K204" s="214">
        <v>1</v>
      </c>
      <c r="L204" s="192">
        <f t="shared" si="22"/>
        <v>1</v>
      </c>
      <c r="M204" s="214"/>
      <c r="N204" t="str">
        <f t="shared" si="23"/>
        <v>7</v>
      </c>
      <c r="O204" s="193"/>
      <c r="P204" s="325"/>
      <c r="Q204" s="271"/>
      <c r="R204" s="30"/>
      <c r="T204" s="30"/>
      <c r="U204" s="194"/>
    </row>
    <row r="205" spans="1:21" ht="12.75" hidden="1">
      <c r="A205" s="213"/>
      <c r="B205" s="515">
        <v>1208</v>
      </c>
      <c r="C205" s="195">
        <f t="shared" si="20"/>
        <v>1</v>
      </c>
      <c r="D205" s="35" t="s">
        <v>56</v>
      </c>
      <c r="E205" s="156" t="s">
        <v>112</v>
      </c>
      <c r="F205" s="196">
        <f t="shared" si="19"/>
        <v>704875</v>
      </c>
      <c r="G205" s="222">
        <v>72.08</v>
      </c>
      <c r="H205" s="517">
        <f t="shared" si="21"/>
        <v>9779.0649278579367</v>
      </c>
      <c r="I205" s="194"/>
      <c r="J205" s="259"/>
      <c r="K205" s="214">
        <v>1</v>
      </c>
      <c r="L205" s="192">
        <f t="shared" si="22"/>
        <v>1</v>
      </c>
      <c r="M205" s="214"/>
      <c r="N205" t="str">
        <f t="shared" si="23"/>
        <v>8</v>
      </c>
      <c r="O205" s="193"/>
      <c r="P205" s="325"/>
      <c r="Q205" s="271"/>
      <c r="R205" s="30"/>
      <c r="T205" s="30"/>
      <c r="U205" s="194"/>
    </row>
    <row r="206" spans="1:21" ht="12.75" hidden="1">
      <c r="A206" s="213"/>
      <c r="B206" s="515">
        <v>1209</v>
      </c>
      <c r="C206" s="195">
        <f t="shared" si="20"/>
        <v>1</v>
      </c>
      <c r="D206" s="35" t="s">
        <v>78</v>
      </c>
      <c r="E206" s="156" t="s">
        <v>112</v>
      </c>
      <c r="F206" s="196">
        <f t="shared" si="19"/>
        <v>548700</v>
      </c>
      <c r="G206" s="222">
        <v>55.97</v>
      </c>
      <c r="H206" s="517">
        <f t="shared" si="21"/>
        <v>9803.4661425763807</v>
      </c>
      <c r="I206" s="194"/>
      <c r="J206" s="259"/>
      <c r="K206" s="214">
        <v>1</v>
      </c>
      <c r="L206" s="192">
        <f t="shared" si="22"/>
        <v>1</v>
      </c>
      <c r="M206" s="214"/>
      <c r="N206" t="str">
        <f t="shared" si="23"/>
        <v>9</v>
      </c>
      <c r="O206" s="193"/>
      <c r="P206" s="325"/>
      <c r="Q206" s="271"/>
      <c r="R206" s="30"/>
      <c r="T206" s="30"/>
      <c r="U206" s="194"/>
    </row>
    <row r="207" spans="1:21" ht="12.75" hidden="1">
      <c r="A207" s="213"/>
      <c r="B207" s="515">
        <v>1210</v>
      </c>
      <c r="C207" s="195">
        <f t="shared" si="20"/>
        <v>1</v>
      </c>
      <c r="D207" s="35" t="s">
        <v>71</v>
      </c>
      <c r="E207" s="156" t="s">
        <v>112</v>
      </c>
      <c r="F207" s="196">
        <f t="shared" si="19"/>
        <v>500348</v>
      </c>
      <c r="G207" s="222">
        <v>51.44</v>
      </c>
      <c r="H207" s="517">
        <f t="shared" si="21"/>
        <v>9726.827371695179</v>
      </c>
      <c r="I207" s="194"/>
      <c r="J207" s="259"/>
      <c r="K207" s="214">
        <v>1</v>
      </c>
      <c r="L207" s="192">
        <f t="shared" si="22"/>
        <v>1</v>
      </c>
      <c r="M207" s="214"/>
      <c r="N207" t="str">
        <f t="shared" si="23"/>
        <v>0</v>
      </c>
      <c r="O207" s="193"/>
      <c r="P207" s="325"/>
      <c r="Q207" s="271"/>
      <c r="R207" s="30"/>
      <c r="T207" s="30"/>
      <c r="U207" s="194"/>
    </row>
    <row r="208" spans="1:21" ht="12.75" hidden="1">
      <c r="A208" s="213"/>
      <c r="B208" s="515">
        <v>1211</v>
      </c>
      <c r="C208" s="195">
        <f t="shared" si="20"/>
        <v>1</v>
      </c>
      <c r="D208" s="35" t="s">
        <v>71</v>
      </c>
      <c r="E208" s="156" t="s">
        <v>112</v>
      </c>
      <c r="F208" s="196">
        <f t="shared" si="19"/>
        <v>500931</v>
      </c>
      <c r="G208" s="222">
        <v>51.5</v>
      </c>
      <c r="H208" s="517">
        <f t="shared" si="21"/>
        <v>9726.8155339805817</v>
      </c>
      <c r="I208" s="194"/>
      <c r="J208" s="259"/>
      <c r="K208" s="214">
        <v>1</v>
      </c>
      <c r="L208" s="192">
        <f t="shared" si="22"/>
        <v>1</v>
      </c>
      <c r="M208" s="214"/>
      <c r="N208" t="str">
        <f t="shared" si="23"/>
        <v>1</v>
      </c>
      <c r="O208" s="193"/>
      <c r="P208" s="325"/>
      <c r="Q208" s="271"/>
      <c r="R208" s="30"/>
      <c r="T208" s="30"/>
      <c r="U208" s="194"/>
    </row>
    <row r="209" spans="1:21" ht="12.75" hidden="1">
      <c r="A209" s="213"/>
      <c r="B209" s="515">
        <v>1212</v>
      </c>
      <c r="C209" s="195">
        <f t="shared" si="20"/>
        <v>1</v>
      </c>
      <c r="D209" s="35" t="s">
        <v>71</v>
      </c>
      <c r="E209" s="156" t="s">
        <v>112</v>
      </c>
      <c r="F209" s="196">
        <f t="shared" si="19"/>
        <v>500348</v>
      </c>
      <c r="G209" s="222">
        <v>51.44</v>
      </c>
      <c r="H209" s="517">
        <f t="shared" si="21"/>
        <v>9726.827371695179</v>
      </c>
      <c r="I209" s="194"/>
      <c r="J209" s="259"/>
      <c r="K209" s="214">
        <v>1</v>
      </c>
      <c r="L209" s="192">
        <f t="shared" si="22"/>
        <v>1</v>
      </c>
      <c r="M209" s="214"/>
      <c r="N209" t="str">
        <f t="shared" si="23"/>
        <v>2</v>
      </c>
      <c r="O209" s="193"/>
      <c r="P209" s="325"/>
      <c r="Q209" s="271"/>
      <c r="R209" s="30"/>
      <c r="T209" s="30"/>
      <c r="U209" s="194"/>
    </row>
    <row r="210" spans="1:21" ht="12.75">
      <c r="A210" s="368"/>
      <c r="B210" s="515">
        <v>1301</v>
      </c>
      <c r="C210" s="195">
        <f t="shared" si="20"/>
        <v>1</v>
      </c>
      <c r="D210" s="35" t="s">
        <v>78</v>
      </c>
      <c r="E210" s="156" t="s">
        <v>113</v>
      </c>
      <c r="F210" s="196">
        <f t="shared" si="19"/>
        <v>548700</v>
      </c>
      <c r="G210" s="222">
        <v>55.97</v>
      </c>
      <c r="H210" s="517">
        <f t="shared" si="21"/>
        <v>9803.4661425763807</v>
      </c>
      <c r="I210" s="389"/>
      <c r="J210" s="259"/>
      <c r="K210" s="214">
        <v>1</v>
      </c>
      <c r="L210" s="192">
        <f t="shared" si="22"/>
        <v>1</v>
      </c>
      <c r="M210" s="214"/>
      <c r="N210" t="str">
        <f t="shared" si="23"/>
        <v>1</v>
      </c>
      <c r="O210" s="193"/>
      <c r="P210" s="325"/>
      <c r="Q210" s="271"/>
      <c r="R210" s="30"/>
      <c r="T210" s="30"/>
      <c r="U210" s="194"/>
    </row>
    <row r="211" spans="1:21" ht="12.75" hidden="1">
      <c r="A211" s="213"/>
      <c r="B211" s="515">
        <v>1302</v>
      </c>
      <c r="C211" s="195">
        <f t="shared" si="20"/>
        <v>1</v>
      </c>
      <c r="D211" s="35" t="s">
        <v>56</v>
      </c>
      <c r="E211" s="156" t="s">
        <v>112</v>
      </c>
      <c r="F211" s="196">
        <f t="shared" si="19"/>
        <v>704875</v>
      </c>
      <c r="G211" s="222">
        <v>72.08</v>
      </c>
      <c r="H211" s="517">
        <f t="shared" si="21"/>
        <v>9779.0649278579367</v>
      </c>
      <c r="I211" s="194"/>
      <c r="J211" s="259"/>
      <c r="K211" s="214">
        <v>1</v>
      </c>
      <c r="L211" s="192">
        <f t="shared" si="22"/>
        <v>1</v>
      </c>
      <c r="M211" s="214"/>
      <c r="N211" t="str">
        <f t="shared" si="23"/>
        <v>2</v>
      </c>
      <c r="O211" s="193"/>
      <c r="P211" s="325"/>
      <c r="Q211" s="271"/>
      <c r="R211" s="30"/>
      <c r="T211" s="30"/>
      <c r="U211" s="194"/>
    </row>
    <row r="212" spans="1:21" ht="12.75">
      <c r="A212" s="368"/>
      <c r="B212" s="515">
        <v>1303</v>
      </c>
      <c r="C212" s="195">
        <f t="shared" si="20"/>
        <v>1</v>
      </c>
      <c r="D212" s="35" t="s">
        <v>56</v>
      </c>
      <c r="E212" s="156" t="s">
        <v>113</v>
      </c>
      <c r="F212" s="196">
        <f t="shared" si="19"/>
        <v>742916</v>
      </c>
      <c r="G212" s="222">
        <v>75.97</v>
      </c>
      <c r="H212" s="517">
        <f t="shared" si="21"/>
        <v>9779.0706857970254</v>
      </c>
      <c r="I212" s="389"/>
      <c r="J212" s="259"/>
      <c r="K212" s="214">
        <v>1</v>
      </c>
      <c r="L212" s="192">
        <f t="shared" si="22"/>
        <v>1</v>
      </c>
      <c r="M212" s="214"/>
      <c r="N212" t="str">
        <f t="shared" si="23"/>
        <v>3</v>
      </c>
      <c r="O212" s="193"/>
      <c r="P212" s="325"/>
      <c r="Q212" s="271"/>
      <c r="R212" s="30"/>
      <c r="T212" s="30"/>
      <c r="U212" s="194"/>
    </row>
    <row r="213" spans="1:21" ht="12.75" hidden="1">
      <c r="A213" s="213"/>
      <c r="B213" s="515">
        <v>1304</v>
      </c>
      <c r="C213" s="195">
        <f t="shared" si="20"/>
        <v>1</v>
      </c>
      <c r="D213" s="35" t="s">
        <v>79</v>
      </c>
      <c r="E213" s="156" t="s">
        <v>112</v>
      </c>
      <c r="F213" s="196">
        <f t="shared" si="19"/>
        <v>460882</v>
      </c>
      <c r="G213" s="222">
        <v>47.01</v>
      </c>
      <c r="H213" s="517">
        <f t="shared" si="21"/>
        <v>9803.9140608381203</v>
      </c>
      <c r="I213" s="194"/>
      <c r="J213" s="259"/>
      <c r="K213" s="214">
        <v>1</v>
      </c>
      <c r="L213" s="192">
        <f t="shared" si="22"/>
        <v>1</v>
      </c>
      <c r="M213" s="214"/>
      <c r="N213" t="str">
        <f t="shared" si="23"/>
        <v>4</v>
      </c>
      <c r="O213" s="193"/>
      <c r="P213" s="325"/>
      <c r="Q213" s="271"/>
      <c r="R213" s="30"/>
      <c r="T213" s="30"/>
      <c r="U213" s="194"/>
    </row>
    <row r="214" spans="1:21" ht="12.75" hidden="1">
      <c r="A214" s="213"/>
      <c r="B214" s="515">
        <v>1305</v>
      </c>
      <c r="C214" s="195">
        <f t="shared" si="20"/>
        <v>1</v>
      </c>
      <c r="D214" s="35" t="s">
        <v>79</v>
      </c>
      <c r="E214" s="156" t="s">
        <v>112</v>
      </c>
      <c r="F214" s="196">
        <f t="shared" si="19"/>
        <v>460882</v>
      </c>
      <c r="G214" s="222">
        <v>47.01</v>
      </c>
      <c r="H214" s="517">
        <f t="shared" si="21"/>
        <v>9803.9140608381203</v>
      </c>
      <c r="I214" s="194"/>
      <c r="J214" s="259"/>
      <c r="K214" s="214">
        <v>1</v>
      </c>
      <c r="L214" s="192">
        <f t="shared" si="22"/>
        <v>1</v>
      </c>
      <c r="M214" s="214"/>
      <c r="N214" t="str">
        <f t="shared" si="23"/>
        <v>5</v>
      </c>
      <c r="O214" s="193"/>
      <c r="P214" s="325"/>
      <c r="Q214" s="271"/>
      <c r="R214" s="30"/>
      <c r="T214" s="30"/>
      <c r="U214" s="194"/>
    </row>
    <row r="215" spans="1:21" ht="12.75" hidden="1">
      <c r="A215" s="213"/>
      <c r="B215" s="515">
        <v>1306</v>
      </c>
      <c r="C215" s="195">
        <f t="shared" si="20"/>
        <v>1</v>
      </c>
      <c r="D215" s="35" t="s">
        <v>79</v>
      </c>
      <c r="E215" s="156" t="s">
        <v>112</v>
      </c>
      <c r="F215" s="196">
        <f t="shared" si="19"/>
        <v>460882</v>
      </c>
      <c r="G215" s="222">
        <v>47.01</v>
      </c>
      <c r="H215" s="517">
        <f t="shared" si="21"/>
        <v>9803.9140608381203</v>
      </c>
      <c r="I215" s="194"/>
      <c r="J215" s="259"/>
      <c r="K215" s="214">
        <v>1</v>
      </c>
      <c r="L215" s="192">
        <f t="shared" si="22"/>
        <v>1</v>
      </c>
      <c r="M215" s="214"/>
      <c r="N215" t="str">
        <f t="shared" si="23"/>
        <v>6</v>
      </c>
      <c r="O215" s="193"/>
      <c r="P215" s="325"/>
      <c r="Q215" s="271"/>
      <c r="R215" s="30"/>
      <c r="T215" s="30"/>
      <c r="U215" s="194"/>
    </row>
    <row r="216" spans="1:21" ht="12.75" hidden="1">
      <c r="A216" s="213"/>
      <c r="B216" s="515">
        <v>1307</v>
      </c>
      <c r="C216" s="195">
        <f t="shared" si="20"/>
        <v>1</v>
      </c>
      <c r="D216" s="35" t="s">
        <v>56</v>
      </c>
      <c r="E216" s="156" t="s">
        <v>112</v>
      </c>
      <c r="F216" s="196">
        <f t="shared" si="19"/>
        <v>742818</v>
      </c>
      <c r="G216" s="222">
        <v>75.959999999999994</v>
      </c>
      <c r="H216" s="517">
        <f t="shared" si="21"/>
        <v>9779.067930489733</v>
      </c>
      <c r="I216" s="194"/>
      <c r="J216" s="259"/>
      <c r="K216" s="214">
        <v>1</v>
      </c>
      <c r="L216" s="192">
        <f t="shared" si="22"/>
        <v>1</v>
      </c>
      <c r="M216" s="214"/>
      <c r="N216" t="str">
        <f t="shared" si="23"/>
        <v>7</v>
      </c>
      <c r="O216" s="193"/>
      <c r="P216" s="325"/>
      <c r="Q216" s="271"/>
      <c r="R216" s="30"/>
      <c r="T216" s="30"/>
      <c r="U216" s="194"/>
    </row>
    <row r="217" spans="1:21" ht="12.75" hidden="1">
      <c r="A217" s="213"/>
      <c r="B217" s="515">
        <v>1308</v>
      </c>
      <c r="C217" s="195">
        <f t="shared" si="20"/>
        <v>1</v>
      </c>
      <c r="D217" s="35" t="s">
        <v>56</v>
      </c>
      <c r="E217" s="156" t="s">
        <v>112</v>
      </c>
      <c r="F217" s="196">
        <f t="shared" si="19"/>
        <v>704875</v>
      </c>
      <c r="G217" s="222">
        <v>72.08</v>
      </c>
      <c r="H217" s="517">
        <f t="shared" si="21"/>
        <v>9779.0649278579367</v>
      </c>
      <c r="I217" s="194"/>
      <c r="J217" s="259"/>
      <c r="K217" s="214">
        <v>1</v>
      </c>
      <c r="L217" s="192">
        <f t="shared" si="22"/>
        <v>1</v>
      </c>
      <c r="M217" s="214"/>
      <c r="N217" t="str">
        <f t="shared" si="23"/>
        <v>8</v>
      </c>
      <c r="O217" s="193"/>
      <c r="P217" s="325"/>
      <c r="Q217" s="271"/>
      <c r="R217" s="30"/>
      <c r="T217" s="30"/>
      <c r="U217" s="194"/>
    </row>
    <row r="218" spans="1:21" ht="12.75" hidden="1">
      <c r="A218" s="213"/>
      <c r="B218" s="515">
        <v>1309</v>
      </c>
      <c r="C218" s="195">
        <f t="shared" si="20"/>
        <v>1</v>
      </c>
      <c r="D218" s="35" t="s">
        <v>78</v>
      </c>
      <c r="E218" s="156" t="s">
        <v>112</v>
      </c>
      <c r="F218" s="196">
        <f t="shared" si="19"/>
        <v>548700</v>
      </c>
      <c r="G218" s="222">
        <v>55.97</v>
      </c>
      <c r="H218" s="517">
        <f t="shared" si="21"/>
        <v>9803.4661425763807</v>
      </c>
      <c r="I218" s="194"/>
      <c r="J218" s="259"/>
      <c r="K218" s="214">
        <v>1</v>
      </c>
      <c r="L218" s="192">
        <f t="shared" si="22"/>
        <v>1</v>
      </c>
      <c r="M218" s="214"/>
      <c r="N218" t="str">
        <f t="shared" si="23"/>
        <v>9</v>
      </c>
      <c r="O218" s="193"/>
      <c r="P218" s="325"/>
      <c r="Q218" s="271"/>
      <c r="R218" s="30"/>
      <c r="T218" s="30"/>
      <c r="U218" s="194"/>
    </row>
    <row r="219" spans="1:21" ht="12.75" hidden="1">
      <c r="A219" s="213"/>
      <c r="B219" s="515">
        <v>1310</v>
      </c>
      <c r="C219" s="195">
        <f t="shared" si="20"/>
        <v>1</v>
      </c>
      <c r="D219" s="35" t="s">
        <v>71</v>
      </c>
      <c r="E219" s="156" t="s">
        <v>112</v>
      </c>
      <c r="F219" s="196">
        <f t="shared" si="19"/>
        <v>500348</v>
      </c>
      <c r="G219" s="222">
        <v>51.44</v>
      </c>
      <c r="H219" s="517">
        <f t="shared" si="21"/>
        <v>9726.827371695179</v>
      </c>
      <c r="I219" s="194"/>
      <c r="J219" s="259"/>
      <c r="K219" s="214">
        <v>1</v>
      </c>
      <c r="L219" s="192">
        <f t="shared" si="22"/>
        <v>1</v>
      </c>
      <c r="M219" s="214"/>
      <c r="N219" t="str">
        <f t="shared" si="23"/>
        <v>0</v>
      </c>
      <c r="O219" s="193"/>
      <c r="P219" s="325"/>
      <c r="Q219" s="271"/>
      <c r="R219" s="30"/>
      <c r="T219" s="30"/>
      <c r="U219" s="194"/>
    </row>
    <row r="220" spans="1:21" ht="12.75" hidden="1">
      <c r="A220" s="213"/>
      <c r="B220" s="515">
        <v>1311</v>
      </c>
      <c r="C220" s="195">
        <f t="shared" si="20"/>
        <v>1</v>
      </c>
      <c r="D220" s="35" t="s">
        <v>71</v>
      </c>
      <c r="E220" s="156" t="s">
        <v>112</v>
      </c>
      <c r="F220" s="196">
        <f t="shared" si="19"/>
        <v>500931</v>
      </c>
      <c r="G220" s="222">
        <v>51.5</v>
      </c>
      <c r="H220" s="517">
        <f t="shared" si="21"/>
        <v>9726.8155339805817</v>
      </c>
      <c r="I220" s="194"/>
      <c r="J220" s="259"/>
      <c r="K220" s="214">
        <v>1</v>
      </c>
      <c r="L220" s="192">
        <f t="shared" si="22"/>
        <v>1</v>
      </c>
      <c r="M220" s="214"/>
      <c r="N220" t="str">
        <f t="shared" si="23"/>
        <v>1</v>
      </c>
      <c r="O220" s="193"/>
      <c r="P220" s="325"/>
      <c r="Q220" s="271"/>
      <c r="R220" s="30"/>
      <c r="T220" s="30"/>
      <c r="U220" s="194"/>
    </row>
    <row r="221" spans="1:21" ht="12.75" hidden="1">
      <c r="A221" s="213"/>
      <c r="B221" s="515">
        <v>1312</v>
      </c>
      <c r="C221" s="195">
        <f t="shared" si="20"/>
        <v>1</v>
      </c>
      <c r="D221" s="35" t="s">
        <v>71</v>
      </c>
      <c r="E221" s="156" t="s">
        <v>112</v>
      </c>
      <c r="F221" s="196">
        <f t="shared" si="19"/>
        <v>499959</v>
      </c>
      <c r="G221" s="222">
        <v>51.4</v>
      </c>
      <c r="H221" s="517">
        <f t="shared" si="21"/>
        <v>9726.8287937743189</v>
      </c>
      <c r="I221" s="194"/>
      <c r="J221" s="259"/>
      <c r="K221" s="214">
        <v>1</v>
      </c>
      <c r="L221" s="192">
        <f t="shared" si="22"/>
        <v>1</v>
      </c>
      <c r="M221" s="214"/>
      <c r="N221" t="str">
        <f t="shared" si="23"/>
        <v>2</v>
      </c>
      <c r="O221" s="193"/>
      <c r="P221" s="325"/>
      <c r="Q221" s="271"/>
      <c r="R221" s="30"/>
      <c r="T221" s="30"/>
      <c r="U221" s="194"/>
    </row>
    <row r="222" spans="1:21" ht="12.75" hidden="1">
      <c r="A222" s="368"/>
      <c r="B222" s="515">
        <v>1401</v>
      </c>
      <c r="C222" s="195">
        <f t="shared" si="20"/>
        <v>1</v>
      </c>
      <c r="D222" s="35" t="s">
        <v>78</v>
      </c>
      <c r="E222" s="363" t="s">
        <v>112</v>
      </c>
      <c r="F222" s="196">
        <f t="shared" si="19"/>
        <v>548700</v>
      </c>
      <c r="G222" s="222">
        <v>55.97</v>
      </c>
      <c r="H222" s="517">
        <f t="shared" si="21"/>
        <v>9803.4661425763807</v>
      </c>
      <c r="I222" s="194"/>
      <c r="J222" s="259"/>
      <c r="K222" s="214">
        <v>1</v>
      </c>
      <c r="L222" s="192">
        <f t="shared" si="22"/>
        <v>1</v>
      </c>
      <c r="M222" s="214"/>
      <c r="N222" t="str">
        <f t="shared" si="23"/>
        <v>1</v>
      </c>
      <c r="O222" s="193"/>
      <c r="P222" s="325"/>
      <c r="Q222" s="271"/>
      <c r="R222" s="30"/>
      <c r="T222" s="30"/>
      <c r="U222" s="194"/>
    </row>
    <row r="223" spans="1:21" ht="12.75">
      <c r="A223" s="368"/>
      <c r="B223" s="515">
        <v>1402</v>
      </c>
      <c r="C223" s="195">
        <f t="shared" si="20"/>
        <v>1</v>
      </c>
      <c r="D223" s="35" t="s">
        <v>56</v>
      </c>
      <c r="E223" s="156" t="s">
        <v>113</v>
      </c>
      <c r="F223" s="196">
        <f t="shared" si="19"/>
        <v>704875</v>
      </c>
      <c r="G223" s="222">
        <v>72.08</v>
      </c>
      <c r="H223" s="517">
        <f t="shared" si="21"/>
        <v>9779.0649278579367</v>
      </c>
      <c r="I223" s="389"/>
      <c r="J223" s="259"/>
      <c r="K223" s="214">
        <v>1</v>
      </c>
      <c r="L223" s="192">
        <f t="shared" si="22"/>
        <v>1</v>
      </c>
      <c r="M223" s="214"/>
      <c r="N223" t="str">
        <f t="shared" si="23"/>
        <v>2</v>
      </c>
      <c r="O223" s="193"/>
      <c r="P223" s="325"/>
      <c r="Q223" s="271"/>
      <c r="R223" s="30"/>
      <c r="T223" s="30"/>
      <c r="U223" s="194"/>
    </row>
    <row r="224" spans="1:21" ht="12.75" hidden="1">
      <c r="A224" s="213"/>
      <c r="B224" s="515">
        <v>1403</v>
      </c>
      <c r="C224" s="195">
        <f t="shared" si="20"/>
        <v>1</v>
      </c>
      <c r="D224" s="35" t="s">
        <v>56</v>
      </c>
      <c r="E224" s="156" t="s">
        <v>112</v>
      </c>
      <c r="F224" s="196">
        <f t="shared" si="19"/>
        <v>742916</v>
      </c>
      <c r="G224" s="222">
        <v>75.97</v>
      </c>
      <c r="H224" s="517">
        <f t="shared" si="21"/>
        <v>9779.0706857970254</v>
      </c>
      <c r="I224" s="194"/>
      <c r="J224" s="259"/>
      <c r="K224" s="214">
        <v>1</v>
      </c>
      <c r="L224" s="192">
        <f t="shared" si="22"/>
        <v>1</v>
      </c>
      <c r="M224" s="214"/>
      <c r="N224" t="str">
        <f t="shared" si="23"/>
        <v>3</v>
      </c>
      <c r="O224" s="193"/>
      <c r="P224" s="325"/>
      <c r="Q224" s="271"/>
      <c r="R224" s="30"/>
      <c r="T224" s="30"/>
      <c r="U224" s="194"/>
    </row>
    <row r="225" spans="1:21" ht="12.75" hidden="1">
      <c r="A225" s="213"/>
      <c r="B225" s="515">
        <v>1404</v>
      </c>
      <c r="C225" s="195">
        <f t="shared" si="20"/>
        <v>1</v>
      </c>
      <c r="D225" s="35" t="s">
        <v>79</v>
      </c>
      <c r="E225" s="156" t="s">
        <v>112</v>
      </c>
      <c r="F225" s="196">
        <f t="shared" si="19"/>
        <v>460882</v>
      </c>
      <c r="G225" s="222">
        <v>47.01</v>
      </c>
      <c r="H225" s="517">
        <f t="shared" si="21"/>
        <v>9803.9140608381203</v>
      </c>
      <c r="I225" s="194"/>
      <c r="J225" s="259"/>
      <c r="K225" s="214">
        <v>1</v>
      </c>
      <c r="L225" s="192">
        <f t="shared" si="22"/>
        <v>1</v>
      </c>
      <c r="M225" s="214"/>
      <c r="N225" t="str">
        <f t="shared" si="23"/>
        <v>4</v>
      </c>
      <c r="O225" s="193"/>
      <c r="P225" s="325"/>
      <c r="Q225" s="271"/>
      <c r="R225" s="30"/>
      <c r="T225" s="30"/>
      <c r="U225" s="194"/>
    </row>
    <row r="226" spans="1:21" ht="12.75" hidden="1">
      <c r="A226" s="213"/>
      <c r="B226" s="515">
        <v>1405</v>
      </c>
      <c r="C226" s="195">
        <f t="shared" si="20"/>
        <v>1</v>
      </c>
      <c r="D226" s="35" t="s">
        <v>79</v>
      </c>
      <c r="E226" s="156" t="s">
        <v>112</v>
      </c>
      <c r="F226" s="196">
        <f t="shared" ref="F226:F289" si="24">ROUND((VLOOKUP(D226,$B$41:$E$76,4,FALSE)*G226)*C226,0)</f>
        <v>460882</v>
      </c>
      <c r="G226" s="222">
        <v>47.01</v>
      </c>
      <c r="H226" s="517">
        <f t="shared" si="21"/>
        <v>9803.9140608381203</v>
      </c>
      <c r="I226" s="194"/>
      <c r="J226" s="259"/>
      <c r="K226" s="214">
        <v>1</v>
      </c>
      <c r="L226" s="192">
        <f t="shared" si="22"/>
        <v>1</v>
      </c>
      <c r="M226" s="214"/>
      <c r="N226" t="str">
        <f t="shared" si="23"/>
        <v>5</v>
      </c>
      <c r="O226" s="193"/>
      <c r="P226" s="325"/>
      <c r="Q226" s="271"/>
      <c r="R226" s="30"/>
      <c r="T226" s="30"/>
      <c r="U226" s="194"/>
    </row>
    <row r="227" spans="1:21" ht="12.75" hidden="1">
      <c r="A227" s="213"/>
      <c r="B227" s="515">
        <v>1406</v>
      </c>
      <c r="C227" s="195">
        <f t="shared" si="20"/>
        <v>1</v>
      </c>
      <c r="D227" s="35" t="s">
        <v>79</v>
      </c>
      <c r="E227" s="156" t="s">
        <v>112</v>
      </c>
      <c r="F227" s="196">
        <f t="shared" si="24"/>
        <v>460882</v>
      </c>
      <c r="G227" s="222">
        <v>47.01</v>
      </c>
      <c r="H227" s="517">
        <f t="shared" si="21"/>
        <v>9803.9140608381203</v>
      </c>
      <c r="I227" s="194"/>
      <c r="J227" s="259"/>
      <c r="K227" s="214">
        <v>1</v>
      </c>
      <c r="L227" s="192">
        <f t="shared" si="22"/>
        <v>1</v>
      </c>
      <c r="M227" s="214"/>
      <c r="N227" t="str">
        <f t="shared" si="23"/>
        <v>6</v>
      </c>
      <c r="O227" s="193"/>
      <c r="P227" s="325"/>
      <c r="Q227" s="271"/>
      <c r="R227" s="30"/>
      <c r="T227" s="30"/>
      <c r="U227" s="194"/>
    </row>
    <row r="228" spans="1:21" ht="12.75">
      <c r="A228" s="213"/>
      <c r="B228" s="515">
        <v>1407</v>
      </c>
      <c r="C228" s="195">
        <f t="shared" si="20"/>
        <v>1</v>
      </c>
      <c r="D228" s="35" t="s">
        <v>56</v>
      </c>
      <c r="E228" s="156" t="s">
        <v>113</v>
      </c>
      <c r="F228" s="196">
        <f t="shared" si="24"/>
        <v>742818</v>
      </c>
      <c r="G228" s="222">
        <v>75.959999999999994</v>
      </c>
      <c r="H228" s="517">
        <f t="shared" si="21"/>
        <v>9779.067930489733</v>
      </c>
      <c r="I228" s="389"/>
      <c r="J228" s="259"/>
      <c r="K228" s="214">
        <v>1</v>
      </c>
      <c r="L228" s="192">
        <f t="shared" si="22"/>
        <v>1</v>
      </c>
      <c r="M228" s="214"/>
      <c r="N228" t="str">
        <f t="shared" si="23"/>
        <v>7</v>
      </c>
      <c r="O228" s="193"/>
      <c r="P228" s="325"/>
      <c r="Q228" s="271"/>
      <c r="R228" s="30"/>
      <c r="T228" s="30"/>
      <c r="U228" s="194"/>
    </row>
    <row r="229" spans="1:21" ht="12.75" hidden="1">
      <c r="A229" s="213"/>
      <c r="B229" s="515">
        <v>1408</v>
      </c>
      <c r="C229" s="195">
        <f t="shared" si="20"/>
        <v>1</v>
      </c>
      <c r="D229" s="35" t="s">
        <v>56</v>
      </c>
      <c r="E229" s="156" t="s">
        <v>112</v>
      </c>
      <c r="F229" s="196">
        <f t="shared" si="24"/>
        <v>704875</v>
      </c>
      <c r="G229" s="222">
        <v>72.08</v>
      </c>
      <c r="H229" s="517">
        <f t="shared" si="21"/>
        <v>9779.0649278579367</v>
      </c>
      <c r="I229" s="194"/>
      <c r="J229" s="259"/>
      <c r="K229" s="214">
        <v>1</v>
      </c>
      <c r="L229" s="192">
        <f t="shared" si="22"/>
        <v>1</v>
      </c>
      <c r="M229" s="214"/>
      <c r="N229" t="str">
        <f t="shared" si="23"/>
        <v>8</v>
      </c>
      <c r="O229" s="193"/>
      <c r="P229" s="325"/>
      <c r="Q229" s="271"/>
      <c r="R229" s="30"/>
      <c r="T229" s="30"/>
      <c r="U229" s="194"/>
    </row>
    <row r="230" spans="1:21" ht="12.75" hidden="1">
      <c r="A230" s="213"/>
      <c r="B230" s="515">
        <v>1409</v>
      </c>
      <c r="C230" s="195">
        <f t="shared" si="20"/>
        <v>1</v>
      </c>
      <c r="D230" s="35" t="s">
        <v>78</v>
      </c>
      <c r="E230" s="363" t="s">
        <v>112</v>
      </c>
      <c r="F230" s="196">
        <f t="shared" si="24"/>
        <v>548700</v>
      </c>
      <c r="G230" s="222">
        <v>55.97</v>
      </c>
      <c r="H230" s="517">
        <f t="shared" si="21"/>
        <v>9803.4661425763807</v>
      </c>
      <c r="I230" s="194"/>
      <c r="J230" s="259"/>
      <c r="K230" s="214">
        <v>1</v>
      </c>
      <c r="L230" s="192">
        <f t="shared" si="22"/>
        <v>1</v>
      </c>
      <c r="M230" s="214"/>
      <c r="N230" t="str">
        <f t="shared" si="23"/>
        <v>9</v>
      </c>
      <c r="O230" s="193"/>
      <c r="P230" s="325"/>
      <c r="Q230" s="271"/>
      <c r="R230" s="30"/>
      <c r="T230" s="30"/>
      <c r="U230" s="194"/>
    </row>
    <row r="231" spans="1:21" ht="12.75" hidden="1">
      <c r="A231" s="213"/>
      <c r="B231" s="515">
        <v>1410</v>
      </c>
      <c r="C231" s="195">
        <f t="shared" si="20"/>
        <v>1</v>
      </c>
      <c r="D231" s="35" t="s">
        <v>71</v>
      </c>
      <c r="E231" s="156" t="s">
        <v>112</v>
      </c>
      <c r="F231" s="196">
        <f t="shared" si="24"/>
        <v>500348</v>
      </c>
      <c r="G231" s="222">
        <v>51.44</v>
      </c>
      <c r="H231" s="517">
        <f t="shared" si="21"/>
        <v>9726.827371695179</v>
      </c>
      <c r="I231" s="194"/>
      <c r="J231" s="259"/>
      <c r="K231" s="214">
        <v>1</v>
      </c>
      <c r="L231" s="192">
        <f t="shared" si="22"/>
        <v>1</v>
      </c>
      <c r="M231" s="214"/>
      <c r="N231" t="str">
        <f t="shared" si="23"/>
        <v>0</v>
      </c>
      <c r="O231" s="193"/>
      <c r="P231" s="325"/>
      <c r="Q231" s="271"/>
      <c r="R231" s="30"/>
      <c r="T231" s="30"/>
      <c r="U231" s="194"/>
    </row>
    <row r="232" spans="1:21" ht="12.75" hidden="1">
      <c r="A232" s="213"/>
      <c r="B232" s="515">
        <v>1411</v>
      </c>
      <c r="C232" s="195">
        <f t="shared" si="20"/>
        <v>1</v>
      </c>
      <c r="D232" s="35" t="s">
        <v>71</v>
      </c>
      <c r="E232" s="156" t="s">
        <v>112</v>
      </c>
      <c r="F232" s="196">
        <f t="shared" si="24"/>
        <v>500931</v>
      </c>
      <c r="G232" s="222">
        <v>51.5</v>
      </c>
      <c r="H232" s="517">
        <f t="shared" si="21"/>
        <v>9726.8155339805817</v>
      </c>
      <c r="I232" s="194"/>
      <c r="J232" s="259"/>
      <c r="K232" s="214">
        <v>1</v>
      </c>
      <c r="L232" s="192">
        <f t="shared" si="22"/>
        <v>1</v>
      </c>
      <c r="M232" s="214"/>
      <c r="N232" t="str">
        <f t="shared" si="23"/>
        <v>1</v>
      </c>
      <c r="O232" s="193"/>
      <c r="P232" s="325"/>
      <c r="Q232" s="271"/>
      <c r="R232" s="30"/>
      <c r="T232" s="30"/>
      <c r="U232" s="194"/>
    </row>
    <row r="233" spans="1:21" ht="12.75" hidden="1">
      <c r="A233" s="213"/>
      <c r="B233" s="515">
        <v>1412</v>
      </c>
      <c r="C233" s="195">
        <f t="shared" si="20"/>
        <v>1</v>
      </c>
      <c r="D233" s="35" t="s">
        <v>71</v>
      </c>
      <c r="E233" s="156" t="s">
        <v>112</v>
      </c>
      <c r="F233" s="196">
        <f t="shared" si="24"/>
        <v>500348</v>
      </c>
      <c r="G233" s="222">
        <v>51.44</v>
      </c>
      <c r="H233" s="517">
        <f t="shared" si="21"/>
        <v>9726.827371695179</v>
      </c>
      <c r="I233" s="194"/>
      <c r="J233" s="259"/>
      <c r="K233" s="214">
        <v>1</v>
      </c>
      <c r="L233" s="192">
        <f t="shared" si="22"/>
        <v>1</v>
      </c>
      <c r="M233" s="214"/>
      <c r="N233" t="str">
        <f t="shared" si="23"/>
        <v>2</v>
      </c>
      <c r="O233" s="193"/>
      <c r="P233" s="325"/>
      <c r="Q233" s="271"/>
      <c r="R233" s="30"/>
      <c r="T233" s="30"/>
      <c r="U233" s="194"/>
    </row>
    <row r="234" spans="1:21" ht="12.75" hidden="1">
      <c r="A234" s="213"/>
      <c r="B234" s="515">
        <v>1501</v>
      </c>
      <c r="C234" s="195">
        <f t="shared" ref="C234:C290" si="25">L234</f>
        <v>1</v>
      </c>
      <c r="D234" s="35" t="s">
        <v>78</v>
      </c>
      <c r="E234" s="156" t="s">
        <v>112</v>
      </c>
      <c r="F234" s="196">
        <f t="shared" si="24"/>
        <v>548700</v>
      </c>
      <c r="G234" s="222">
        <v>55.97</v>
      </c>
      <c r="H234" s="517">
        <f t="shared" ref="H234:H290" si="26">F234/G234</f>
        <v>9803.4661425763807</v>
      </c>
      <c r="I234" s="194"/>
      <c r="J234" s="259"/>
      <c r="K234" s="214">
        <v>1</v>
      </c>
      <c r="L234" s="192">
        <f t="shared" ref="L234:L290" si="27">SUM(I234:K234)</f>
        <v>1</v>
      </c>
      <c r="M234" s="214"/>
      <c r="N234" t="str">
        <f t="shared" ref="N234:N290" si="28">RIGHT(B234,1)</f>
        <v>1</v>
      </c>
      <c r="O234" s="193"/>
      <c r="P234" s="325"/>
      <c r="Q234" s="271"/>
      <c r="R234" s="30"/>
      <c r="T234" s="30"/>
      <c r="U234" s="194"/>
    </row>
    <row r="235" spans="1:21" ht="12.75" hidden="1">
      <c r="A235" s="213"/>
      <c r="B235" s="515">
        <v>1502</v>
      </c>
      <c r="C235" s="195">
        <f t="shared" si="25"/>
        <v>1</v>
      </c>
      <c r="D235" s="35" t="s">
        <v>56</v>
      </c>
      <c r="E235" s="156" t="s">
        <v>112</v>
      </c>
      <c r="F235" s="196">
        <f t="shared" si="24"/>
        <v>704875</v>
      </c>
      <c r="G235" s="222">
        <v>72.08</v>
      </c>
      <c r="H235" s="517">
        <f t="shared" si="26"/>
        <v>9779.0649278579367</v>
      </c>
      <c r="I235" s="194"/>
      <c r="J235" s="259"/>
      <c r="K235" s="214">
        <v>1</v>
      </c>
      <c r="L235" s="192">
        <f t="shared" si="27"/>
        <v>1</v>
      </c>
      <c r="M235" s="214"/>
      <c r="N235" t="str">
        <f t="shared" si="28"/>
        <v>2</v>
      </c>
      <c r="O235" s="193"/>
      <c r="P235" s="325"/>
      <c r="Q235" s="271"/>
      <c r="R235" s="30"/>
      <c r="T235" s="30"/>
      <c r="U235" s="194"/>
    </row>
    <row r="236" spans="1:21" ht="12.75" hidden="1">
      <c r="A236" s="213"/>
      <c r="B236" s="515">
        <v>1503</v>
      </c>
      <c r="C236" s="195">
        <f t="shared" si="25"/>
        <v>0.97988500000000001</v>
      </c>
      <c r="D236" s="35" t="s">
        <v>56</v>
      </c>
      <c r="E236" s="156" t="s">
        <v>112</v>
      </c>
      <c r="F236" s="196">
        <f t="shared" si="24"/>
        <v>823029</v>
      </c>
      <c r="G236" s="222">
        <v>85.89</v>
      </c>
      <c r="H236" s="517">
        <f t="shared" si="26"/>
        <v>9582.3611596227729</v>
      </c>
      <c r="I236" s="194">
        <v>-2.0115000000000001E-2</v>
      </c>
      <c r="J236" s="259"/>
      <c r="K236" s="214">
        <v>1</v>
      </c>
      <c r="L236" s="192">
        <f t="shared" si="27"/>
        <v>0.97988500000000001</v>
      </c>
      <c r="M236" s="214"/>
      <c r="N236" t="str">
        <f t="shared" si="28"/>
        <v>3</v>
      </c>
      <c r="O236" s="193"/>
      <c r="P236" s="325"/>
      <c r="Q236" s="271"/>
      <c r="R236" s="30"/>
      <c r="T236" s="30"/>
      <c r="U236" s="194"/>
    </row>
    <row r="237" spans="1:21" ht="12.75" hidden="1">
      <c r="A237" s="213"/>
      <c r="B237" s="515">
        <v>1504</v>
      </c>
      <c r="C237" s="195">
        <f t="shared" si="25"/>
        <v>0.95997699999999997</v>
      </c>
      <c r="D237" s="35" t="s">
        <v>79</v>
      </c>
      <c r="E237" s="156" t="s">
        <v>112</v>
      </c>
      <c r="F237" s="196">
        <f t="shared" si="24"/>
        <v>521399</v>
      </c>
      <c r="G237" s="222">
        <v>55.399999999999991</v>
      </c>
      <c r="H237" s="517">
        <f t="shared" si="26"/>
        <v>9411.5342960288817</v>
      </c>
      <c r="I237" s="194">
        <v>-4.0023000000000003E-2</v>
      </c>
      <c r="J237" s="259"/>
      <c r="K237" s="214">
        <v>1</v>
      </c>
      <c r="L237" s="192">
        <f t="shared" si="27"/>
        <v>0.95997699999999997</v>
      </c>
      <c r="M237" s="214"/>
      <c r="N237" t="str">
        <f t="shared" si="28"/>
        <v>4</v>
      </c>
      <c r="O237" s="193"/>
      <c r="P237" s="325"/>
      <c r="Q237" s="271"/>
      <c r="R237" s="30"/>
      <c r="T237" s="30"/>
      <c r="U237" s="194"/>
    </row>
    <row r="238" spans="1:21" ht="12.75" hidden="1">
      <c r="A238" s="213"/>
      <c r="B238" s="515">
        <v>1505</v>
      </c>
      <c r="C238" s="195">
        <f t="shared" si="25"/>
        <v>0.96066799999999997</v>
      </c>
      <c r="D238" s="35" t="s">
        <v>79</v>
      </c>
      <c r="E238" s="156" t="s">
        <v>112</v>
      </c>
      <c r="F238" s="196">
        <f t="shared" si="24"/>
        <v>530910</v>
      </c>
      <c r="G238" s="222">
        <v>56.37</v>
      </c>
      <c r="H238" s="517">
        <f t="shared" si="26"/>
        <v>9418.3076104310803</v>
      </c>
      <c r="I238" s="194">
        <v>-3.9331999999999999E-2</v>
      </c>
      <c r="J238" s="259"/>
      <c r="K238" s="214">
        <v>1</v>
      </c>
      <c r="L238" s="192">
        <f t="shared" si="27"/>
        <v>0.96066799999999997</v>
      </c>
      <c r="M238" s="214"/>
      <c r="N238" t="str">
        <f t="shared" si="28"/>
        <v>5</v>
      </c>
      <c r="O238" s="193"/>
      <c r="P238" s="325"/>
      <c r="Q238" s="271"/>
      <c r="R238" s="30"/>
      <c r="T238" s="30"/>
      <c r="U238" s="194"/>
    </row>
    <row r="239" spans="1:21" ht="12.75" hidden="1">
      <c r="A239" s="213"/>
      <c r="B239" s="515">
        <v>1506</v>
      </c>
      <c r="C239" s="195">
        <f t="shared" si="25"/>
        <v>0.96067999999999998</v>
      </c>
      <c r="D239" s="35" t="s">
        <v>79</v>
      </c>
      <c r="E239" s="156" t="s">
        <v>112</v>
      </c>
      <c r="F239" s="196">
        <f t="shared" si="24"/>
        <v>540806</v>
      </c>
      <c r="G239" s="222">
        <v>57.419999999999995</v>
      </c>
      <c r="H239" s="517">
        <f t="shared" si="26"/>
        <v>9418.4256356670157</v>
      </c>
      <c r="I239" s="194">
        <v>-3.9320000000000001E-2</v>
      </c>
      <c r="J239" s="259"/>
      <c r="K239" s="214">
        <v>1</v>
      </c>
      <c r="L239" s="192">
        <f t="shared" si="27"/>
        <v>0.96067999999999998</v>
      </c>
      <c r="M239" s="214"/>
      <c r="N239" t="str">
        <f t="shared" si="28"/>
        <v>6</v>
      </c>
      <c r="O239" s="193"/>
      <c r="P239" s="325"/>
      <c r="Q239" s="271"/>
      <c r="R239" s="30"/>
      <c r="T239" s="30"/>
      <c r="U239" s="194"/>
    </row>
    <row r="240" spans="1:21" ht="12.75" hidden="1">
      <c r="A240" s="213"/>
      <c r="B240" s="515">
        <v>1508</v>
      </c>
      <c r="C240" s="195">
        <f t="shared" si="25"/>
        <v>0.96599500000000005</v>
      </c>
      <c r="D240" s="35" t="s">
        <v>56</v>
      </c>
      <c r="E240" s="156" t="s">
        <v>112</v>
      </c>
      <c r="F240" s="196">
        <f t="shared" si="24"/>
        <v>786612</v>
      </c>
      <c r="G240" s="222">
        <v>83.27</v>
      </c>
      <c r="H240" s="517">
        <f t="shared" si="26"/>
        <v>9446.523357751892</v>
      </c>
      <c r="I240" s="194">
        <v>-3.4005000000000001E-2</v>
      </c>
      <c r="J240" s="259"/>
      <c r="K240" s="214">
        <v>1</v>
      </c>
      <c r="L240" s="192">
        <f t="shared" si="27"/>
        <v>0.96599500000000005</v>
      </c>
      <c r="M240" s="214"/>
      <c r="N240" t="str">
        <f t="shared" si="28"/>
        <v>8</v>
      </c>
      <c r="O240" s="193"/>
      <c r="P240" s="325"/>
      <c r="Q240" s="271"/>
      <c r="R240" s="30"/>
      <c r="T240" s="30"/>
      <c r="U240" s="194"/>
    </row>
    <row r="241" spans="1:21" ht="12.75" hidden="1">
      <c r="A241" s="213"/>
      <c r="B241" s="515">
        <v>1509</v>
      </c>
      <c r="C241" s="195">
        <f t="shared" si="25"/>
        <v>1</v>
      </c>
      <c r="D241" s="35" t="s">
        <v>78</v>
      </c>
      <c r="E241" s="156" t="s">
        <v>112</v>
      </c>
      <c r="F241" s="196">
        <f t="shared" si="24"/>
        <v>548700</v>
      </c>
      <c r="G241" s="222">
        <v>55.97</v>
      </c>
      <c r="H241" s="517">
        <f t="shared" si="26"/>
        <v>9803.4661425763807</v>
      </c>
      <c r="I241" s="194"/>
      <c r="J241" s="259"/>
      <c r="K241" s="214">
        <v>1</v>
      </c>
      <c r="L241" s="192">
        <f t="shared" si="27"/>
        <v>1</v>
      </c>
      <c r="M241" s="214"/>
      <c r="N241" t="str">
        <f t="shared" si="28"/>
        <v>9</v>
      </c>
      <c r="O241" s="193"/>
      <c r="P241" s="325"/>
      <c r="Q241" s="271"/>
      <c r="R241" s="30"/>
      <c r="T241" s="30"/>
      <c r="U241" s="194"/>
    </row>
    <row r="242" spans="1:21" ht="12.75" hidden="1">
      <c r="A242" s="213"/>
      <c r="B242" s="515">
        <v>1510</v>
      </c>
      <c r="C242" s="195">
        <f t="shared" si="25"/>
        <v>1</v>
      </c>
      <c r="D242" s="35" t="s">
        <v>71</v>
      </c>
      <c r="E242" s="156" t="s">
        <v>112</v>
      </c>
      <c r="F242" s="196">
        <f t="shared" si="24"/>
        <v>500348</v>
      </c>
      <c r="G242" s="222">
        <v>51.44</v>
      </c>
      <c r="H242" s="517">
        <f t="shared" si="26"/>
        <v>9726.827371695179</v>
      </c>
      <c r="I242" s="194"/>
      <c r="J242" s="259"/>
      <c r="K242" s="214">
        <v>1</v>
      </c>
      <c r="L242" s="192">
        <f t="shared" si="27"/>
        <v>1</v>
      </c>
      <c r="M242" s="214"/>
      <c r="N242" t="str">
        <f t="shared" si="28"/>
        <v>0</v>
      </c>
      <c r="O242" s="193"/>
      <c r="P242" s="325"/>
      <c r="Q242" s="271"/>
      <c r="R242" s="30"/>
      <c r="T242" s="30"/>
      <c r="U242" s="194"/>
    </row>
    <row r="243" spans="1:21" ht="12.75" hidden="1">
      <c r="A243" s="213"/>
      <c r="B243" s="515">
        <v>1511</v>
      </c>
      <c r="C243" s="195">
        <f t="shared" si="25"/>
        <v>1</v>
      </c>
      <c r="D243" s="35" t="s">
        <v>71</v>
      </c>
      <c r="E243" s="156" t="s">
        <v>112</v>
      </c>
      <c r="F243" s="196">
        <f t="shared" si="24"/>
        <v>500931</v>
      </c>
      <c r="G243" s="222">
        <v>51.5</v>
      </c>
      <c r="H243" s="517">
        <f t="shared" si="26"/>
        <v>9726.8155339805817</v>
      </c>
      <c r="I243" s="194"/>
      <c r="J243" s="259"/>
      <c r="K243" s="214">
        <v>1</v>
      </c>
      <c r="L243" s="192">
        <f t="shared" si="27"/>
        <v>1</v>
      </c>
      <c r="M243" s="214"/>
      <c r="N243" t="str">
        <f t="shared" si="28"/>
        <v>1</v>
      </c>
      <c r="O243" s="193"/>
      <c r="P243" s="325"/>
      <c r="Q243" s="271"/>
      <c r="R243" s="30"/>
      <c r="T243" s="30"/>
      <c r="U243" s="194"/>
    </row>
    <row r="244" spans="1:21" ht="12.75" hidden="1">
      <c r="A244" s="213"/>
      <c r="B244" s="515">
        <v>1512</v>
      </c>
      <c r="C244" s="195">
        <f t="shared" si="25"/>
        <v>1</v>
      </c>
      <c r="D244" s="35" t="s">
        <v>71</v>
      </c>
      <c r="E244" s="156" t="s">
        <v>112</v>
      </c>
      <c r="F244" s="196">
        <f t="shared" si="24"/>
        <v>500348</v>
      </c>
      <c r="G244" s="222">
        <v>51.44</v>
      </c>
      <c r="H244" s="517">
        <f t="shared" si="26"/>
        <v>9726.827371695179</v>
      </c>
      <c r="I244" s="194"/>
      <c r="J244" s="259"/>
      <c r="K244" s="214">
        <v>1</v>
      </c>
      <c r="L244" s="192">
        <f t="shared" si="27"/>
        <v>1</v>
      </c>
      <c r="M244" s="214"/>
      <c r="N244" t="str">
        <f t="shared" si="28"/>
        <v>2</v>
      </c>
      <c r="O244" s="193"/>
      <c r="P244" s="325"/>
      <c r="Q244" s="271"/>
      <c r="R244" s="30"/>
      <c r="T244" s="30"/>
      <c r="U244" s="194"/>
    </row>
    <row r="245" spans="1:21" ht="12.75" hidden="1">
      <c r="A245" s="213"/>
      <c r="B245" s="515">
        <v>1601</v>
      </c>
      <c r="C245" s="195">
        <f t="shared" si="25"/>
        <v>1</v>
      </c>
      <c r="D245" s="35" t="s">
        <v>78</v>
      </c>
      <c r="E245" s="156" t="s">
        <v>112</v>
      </c>
      <c r="F245" s="196">
        <f t="shared" si="24"/>
        <v>548700</v>
      </c>
      <c r="G245" s="222">
        <v>55.97</v>
      </c>
      <c r="H245" s="517">
        <f t="shared" si="26"/>
        <v>9803.4661425763807</v>
      </c>
      <c r="I245" s="194"/>
      <c r="J245" s="259"/>
      <c r="K245" s="214">
        <v>1</v>
      </c>
      <c r="L245" s="192">
        <f t="shared" si="27"/>
        <v>1</v>
      </c>
      <c r="M245" s="214"/>
      <c r="N245" t="str">
        <f t="shared" si="28"/>
        <v>1</v>
      </c>
      <c r="O245" s="193"/>
      <c r="P245" s="325"/>
      <c r="Q245" s="271"/>
      <c r="R245" s="30"/>
      <c r="T245" s="30"/>
      <c r="U245" s="194"/>
    </row>
    <row r="246" spans="1:21" ht="12.75">
      <c r="A246" s="368"/>
      <c r="B246" s="515">
        <v>1602</v>
      </c>
      <c r="C246" s="195">
        <f t="shared" si="25"/>
        <v>1</v>
      </c>
      <c r="D246" s="35" t="s">
        <v>56</v>
      </c>
      <c r="E246" s="156" t="s">
        <v>113</v>
      </c>
      <c r="F246" s="196">
        <f t="shared" si="24"/>
        <v>704875</v>
      </c>
      <c r="G246" s="222">
        <v>72.08</v>
      </c>
      <c r="H246" s="517">
        <f t="shared" si="26"/>
        <v>9779.0649278579367</v>
      </c>
      <c r="I246" s="389"/>
      <c r="J246" s="259"/>
      <c r="K246" s="214">
        <v>1</v>
      </c>
      <c r="L246" s="192">
        <f t="shared" si="27"/>
        <v>1</v>
      </c>
      <c r="M246" s="214"/>
      <c r="N246" t="str">
        <f t="shared" si="28"/>
        <v>2</v>
      </c>
      <c r="O246" s="193"/>
      <c r="P246" s="325"/>
      <c r="Q246" s="271"/>
      <c r="R246" s="30"/>
      <c r="T246" s="30"/>
      <c r="U246" s="194"/>
    </row>
    <row r="247" spans="1:21" ht="12.75" hidden="1">
      <c r="A247" s="213"/>
      <c r="B247" s="515">
        <v>1603</v>
      </c>
      <c r="C247" s="195">
        <f t="shared" si="25"/>
        <v>1</v>
      </c>
      <c r="D247" s="35" t="s">
        <v>56</v>
      </c>
      <c r="E247" s="156" t="s">
        <v>112</v>
      </c>
      <c r="F247" s="196">
        <f t="shared" si="24"/>
        <v>821539</v>
      </c>
      <c r="G247" s="222">
        <v>84.009999999999991</v>
      </c>
      <c r="H247" s="517">
        <f t="shared" si="26"/>
        <v>9779.0620164266165</v>
      </c>
      <c r="I247" s="194"/>
      <c r="J247" s="259"/>
      <c r="K247" s="214">
        <v>1</v>
      </c>
      <c r="L247" s="192">
        <f t="shared" si="27"/>
        <v>1</v>
      </c>
      <c r="M247" s="214"/>
      <c r="N247" t="str">
        <f t="shared" si="28"/>
        <v>3</v>
      </c>
      <c r="O247" s="193"/>
      <c r="P247" s="325"/>
      <c r="Q247" s="271"/>
      <c r="R247" s="30"/>
      <c r="T247" s="30"/>
      <c r="U247" s="194"/>
    </row>
    <row r="248" spans="1:21" ht="12.75" hidden="1">
      <c r="A248" s="213"/>
      <c r="B248" s="515">
        <v>1604</v>
      </c>
      <c r="C248" s="195">
        <f t="shared" si="25"/>
        <v>1</v>
      </c>
      <c r="D248" s="35" t="s">
        <v>79</v>
      </c>
      <c r="E248" s="156" t="s">
        <v>112</v>
      </c>
      <c r="F248" s="196">
        <f t="shared" si="24"/>
        <v>460882</v>
      </c>
      <c r="G248" s="222">
        <v>47.01</v>
      </c>
      <c r="H248" s="517">
        <f t="shared" si="26"/>
        <v>9803.9140608381203</v>
      </c>
      <c r="I248" s="194"/>
      <c r="J248" s="259"/>
      <c r="K248" s="214">
        <v>1</v>
      </c>
      <c r="L248" s="192">
        <f t="shared" si="27"/>
        <v>1</v>
      </c>
      <c r="M248" s="214"/>
      <c r="N248" t="str">
        <f t="shared" si="28"/>
        <v>4</v>
      </c>
      <c r="O248" s="193"/>
      <c r="P248" s="325"/>
      <c r="Q248" s="271"/>
      <c r="R248" s="30"/>
      <c r="T248" s="30"/>
      <c r="U248" s="194"/>
    </row>
    <row r="249" spans="1:21" ht="12.75" hidden="1">
      <c r="A249" s="213"/>
      <c r="B249" s="515">
        <v>1605</v>
      </c>
      <c r="C249" s="195">
        <f t="shared" si="25"/>
        <v>1.05</v>
      </c>
      <c r="D249" s="35" t="s">
        <v>79</v>
      </c>
      <c r="E249" s="363" t="s">
        <v>112</v>
      </c>
      <c r="F249" s="196">
        <f t="shared" si="24"/>
        <v>483926</v>
      </c>
      <c r="G249" s="222">
        <v>47.01</v>
      </c>
      <c r="H249" s="517">
        <f t="shared" si="26"/>
        <v>10294.107636673049</v>
      </c>
      <c r="I249" s="194">
        <v>0.05</v>
      </c>
      <c r="J249" s="259"/>
      <c r="K249" s="214">
        <v>1</v>
      </c>
      <c r="L249" s="192">
        <f t="shared" si="27"/>
        <v>1.05</v>
      </c>
      <c r="M249" s="214"/>
      <c r="N249" t="str">
        <f t="shared" si="28"/>
        <v>5</v>
      </c>
      <c r="O249" s="193"/>
      <c r="P249" s="325"/>
      <c r="Q249" s="271"/>
      <c r="R249" s="30"/>
      <c r="T249" s="30"/>
      <c r="U249" s="194"/>
    </row>
    <row r="250" spans="1:21" ht="12.75" hidden="1">
      <c r="A250" s="213"/>
      <c r="B250" s="515">
        <v>1606</v>
      </c>
      <c r="C250" s="195">
        <f t="shared" si="25"/>
        <v>1</v>
      </c>
      <c r="D250" s="35" t="s">
        <v>79</v>
      </c>
      <c r="E250" s="156" t="s">
        <v>112</v>
      </c>
      <c r="F250" s="196">
        <f t="shared" si="24"/>
        <v>469607</v>
      </c>
      <c r="G250" s="222">
        <v>47.9</v>
      </c>
      <c r="H250" s="517">
        <f t="shared" si="26"/>
        <v>9803.9039665970777</v>
      </c>
      <c r="I250" s="194"/>
      <c r="J250" s="259"/>
      <c r="K250" s="214">
        <v>1</v>
      </c>
      <c r="L250" s="192">
        <f t="shared" si="27"/>
        <v>1</v>
      </c>
      <c r="M250" s="214"/>
      <c r="N250" t="str">
        <f t="shared" si="28"/>
        <v>6</v>
      </c>
      <c r="O250" s="193"/>
      <c r="P250" s="325"/>
      <c r="Q250" s="271"/>
      <c r="R250" s="30"/>
      <c r="T250" s="30"/>
      <c r="U250" s="194"/>
    </row>
    <row r="251" spans="1:21" ht="12.75" hidden="1">
      <c r="A251" s="213"/>
      <c r="B251" s="515">
        <v>1608</v>
      </c>
      <c r="C251" s="195">
        <f t="shared" si="25"/>
        <v>1</v>
      </c>
      <c r="D251" s="35" t="s">
        <v>56</v>
      </c>
      <c r="E251" s="156" t="s">
        <v>112</v>
      </c>
      <c r="F251" s="196">
        <f t="shared" si="24"/>
        <v>714458</v>
      </c>
      <c r="G251" s="222">
        <v>73.06</v>
      </c>
      <c r="H251" s="517">
        <f t="shared" si="26"/>
        <v>9779.0583082398025</v>
      </c>
      <c r="I251" s="194"/>
      <c r="J251" s="259"/>
      <c r="K251" s="214">
        <v>1</v>
      </c>
      <c r="L251" s="192">
        <f t="shared" si="27"/>
        <v>1</v>
      </c>
      <c r="M251" s="214"/>
      <c r="N251" t="str">
        <f t="shared" si="28"/>
        <v>8</v>
      </c>
      <c r="O251" s="193"/>
      <c r="P251" s="325"/>
      <c r="Q251" s="271"/>
      <c r="R251" s="30"/>
      <c r="T251" s="30"/>
      <c r="U251" s="194"/>
    </row>
    <row r="252" spans="1:21" ht="12.75" hidden="1">
      <c r="A252" s="213"/>
      <c r="B252" s="515">
        <v>1609</v>
      </c>
      <c r="C252" s="195">
        <f t="shared" si="25"/>
        <v>1</v>
      </c>
      <c r="D252" s="35" t="s">
        <v>78</v>
      </c>
      <c r="E252" s="156" t="s">
        <v>112</v>
      </c>
      <c r="F252" s="196">
        <f t="shared" si="24"/>
        <v>548700</v>
      </c>
      <c r="G252" s="222">
        <v>55.97</v>
      </c>
      <c r="H252" s="517">
        <f t="shared" si="26"/>
        <v>9803.4661425763807</v>
      </c>
      <c r="I252" s="194"/>
      <c r="J252" s="259"/>
      <c r="K252" s="214">
        <v>1</v>
      </c>
      <c r="L252" s="192">
        <f t="shared" si="27"/>
        <v>1</v>
      </c>
      <c r="M252" s="214"/>
      <c r="N252" t="str">
        <f t="shared" si="28"/>
        <v>9</v>
      </c>
      <c r="O252" s="193"/>
      <c r="P252" s="325"/>
      <c r="Q252" s="271"/>
      <c r="R252" s="30"/>
      <c r="T252" s="30"/>
      <c r="U252" s="194"/>
    </row>
    <row r="253" spans="1:21" ht="12.75" hidden="1">
      <c r="A253" s="213"/>
      <c r="B253" s="515">
        <v>1610</v>
      </c>
      <c r="C253" s="195">
        <f t="shared" si="25"/>
        <v>1</v>
      </c>
      <c r="D253" s="35" t="s">
        <v>71</v>
      </c>
      <c r="E253" s="156" t="s">
        <v>112</v>
      </c>
      <c r="F253" s="196">
        <f t="shared" si="24"/>
        <v>500348</v>
      </c>
      <c r="G253" s="222">
        <v>51.44</v>
      </c>
      <c r="H253" s="517">
        <f t="shared" si="26"/>
        <v>9726.827371695179</v>
      </c>
      <c r="I253" s="194"/>
      <c r="J253" s="259"/>
      <c r="K253" s="214">
        <v>1</v>
      </c>
      <c r="L253" s="192">
        <f t="shared" si="27"/>
        <v>1</v>
      </c>
      <c r="M253" s="214"/>
      <c r="N253" t="str">
        <f t="shared" si="28"/>
        <v>0</v>
      </c>
      <c r="O253" s="193"/>
      <c r="P253" s="325"/>
      <c r="Q253" s="271"/>
      <c r="R253" s="30"/>
      <c r="T253" s="30"/>
      <c r="U253" s="194"/>
    </row>
    <row r="254" spans="1:21" ht="12.75" hidden="1">
      <c r="A254" s="213"/>
      <c r="B254" s="515">
        <v>1611</v>
      </c>
      <c r="C254" s="195">
        <f t="shared" si="25"/>
        <v>1</v>
      </c>
      <c r="D254" s="35" t="s">
        <v>71</v>
      </c>
      <c r="E254" s="156" t="s">
        <v>112</v>
      </c>
      <c r="F254" s="196">
        <f t="shared" si="24"/>
        <v>500931</v>
      </c>
      <c r="G254" s="222">
        <v>51.5</v>
      </c>
      <c r="H254" s="517">
        <f t="shared" si="26"/>
        <v>9726.8155339805817</v>
      </c>
      <c r="I254" s="194"/>
      <c r="J254" s="259"/>
      <c r="K254" s="214">
        <v>1</v>
      </c>
      <c r="L254" s="192">
        <f t="shared" si="27"/>
        <v>1</v>
      </c>
      <c r="M254" s="214"/>
      <c r="N254" t="str">
        <f t="shared" si="28"/>
        <v>1</v>
      </c>
      <c r="O254" s="193"/>
      <c r="P254" s="325"/>
      <c r="Q254" s="271"/>
      <c r="R254" s="30"/>
      <c r="T254" s="30"/>
      <c r="U254" s="194"/>
    </row>
    <row r="255" spans="1:21" ht="12.75" hidden="1">
      <c r="A255" s="213"/>
      <c r="B255" s="515">
        <v>1612</v>
      </c>
      <c r="C255" s="195">
        <f t="shared" si="25"/>
        <v>1</v>
      </c>
      <c r="D255" s="35" t="s">
        <v>71</v>
      </c>
      <c r="E255" s="156" t="s">
        <v>112</v>
      </c>
      <c r="F255" s="196">
        <f t="shared" si="24"/>
        <v>500348</v>
      </c>
      <c r="G255" s="222">
        <v>51.44</v>
      </c>
      <c r="H255" s="517">
        <f t="shared" si="26"/>
        <v>9726.827371695179</v>
      </c>
      <c r="I255" s="194"/>
      <c r="J255" s="259"/>
      <c r="K255" s="214">
        <v>1</v>
      </c>
      <c r="L255" s="192">
        <f t="shared" si="27"/>
        <v>1</v>
      </c>
      <c r="M255" s="214"/>
      <c r="N255" t="str">
        <f t="shared" si="28"/>
        <v>2</v>
      </c>
      <c r="O255" s="193"/>
      <c r="P255" s="325"/>
      <c r="Q255" s="271"/>
      <c r="R255" s="30"/>
      <c r="T255" s="30"/>
      <c r="U255" s="194"/>
    </row>
    <row r="256" spans="1:21" ht="12.75" hidden="1">
      <c r="A256" s="366" t="s">
        <v>115</v>
      </c>
      <c r="B256" s="515">
        <v>1701</v>
      </c>
      <c r="C256" s="195">
        <f t="shared" si="25"/>
        <v>1</v>
      </c>
      <c r="D256" s="35" t="s">
        <v>78</v>
      </c>
      <c r="E256" s="156" t="s">
        <v>112</v>
      </c>
      <c r="F256" s="196">
        <f t="shared" si="24"/>
        <v>548700</v>
      </c>
      <c r="G256" s="222">
        <v>55.97</v>
      </c>
      <c r="H256" s="517">
        <f t="shared" si="26"/>
        <v>9803.4661425763807</v>
      </c>
      <c r="I256" s="194"/>
      <c r="J256" s="259"/>
      <c r="K256" s="214">
        <v>1</v>
      </c>
      <c r="L256" s="192">
        <f t="shared" si="27"/>
        <v>1</v>
      </c>
      <c r="M256" s="214"/>
      <c r="N256" t="str">
        <f t="shared" si="28"/>
        <v>1</v>
      </c>
      <c r="O256" s="193"/>
      <c r="P256" s="325"/>
      <c r="Q256" s="271"/>
      <c r="R256" s="30"/>
      <c r="T256" s="30"/>
      <c r="U256" s="194"/>
    </row>
    <row r="257" spans="1:21" ht="12.75">
      <c r="A257" s="368"/>
      <c r="B257" s="515">
        <v>1702</v>
      </c>
      <c r="C257" s="195">
        <f t="shared" si="25"/>
        <v>1</v>
      </c>
      <c r="D257" s="35" t="s">
        <v>56</v>
      </c>
      <c r="E257" s="156" t="s">
        <v>113</v>
      </c>
      <c r="F257" s="196">
        <f t="shared" si="24"/>
        <v>704875</v>
      </c>
      <c r="G257" s="222">
        <v>72.08</v>
      </c>
      <c r="H257" s="517">
        <f t="shared" si="26"/>
        <v>9779.0649278579367</v>
      </c>
      <c r="I257" s="389"/>
      <c r="J257" s="259"/>
      <c r="K257" s="214">
        <v>1</v>
      </c>
      <c r="L257" s="192">
        <f t="shared" si="27"/>
        <v>1</v>
      </c>
      <c r="M257" s="214"/>
      <c r="N257" t="str">
        <f t="shared" si="28"/>
        <v>2</v>
      </c>
      <c r="O257" s="193"/>
      <c r="P257" s="325"/>
      <c r="Q257" s="271"/>
      <c r="R257" s="30"/>
      <c r="T257" s="30"/>
      <c r="U257" s="194"/>
    </row>
    <row r="258" spans="1:21" ht="12.75">
      <c r="A258" s="213"/>
      <c r="B258" s="515">
        <v>1703</v>
      </c>
      <c r="C258" s="195">
        <f t="shared" si="25"/>
        <v>1</v>
      </c>
      <c r="D258" s="35" t="s">
        <v>56</v>
      </c>
      <c r="E258" s="363" t="s">
        <v>113</v>
      </c>
      <c r="F258" s="196">
        <f t="shared" si="24"/>
        <v>742916</v>
      </c>
      <c r="G258" s="222">
        <v>75.97</v>
      </c>
      <c r="H258" s="517">
        <f t="shared" si="26"/>
        <v>9779.0706857970254</v>
      </c>
      <c r="I258" s="194"/>
      <c r="J258" s="259"/>
      <c r="K258" s="214">
        <v>1</v>
      </c>
      <c r="L258" s="192">
        <f t="shared" si="27"/>
        <v>1</v>
      </c>
      <c r="M258" s="214"/>
      <c r="N258" t="str">
        <f t="shared" si="28"/>
        <v>3</v>
      </c>
      <c r="O258" s="193"/>
      <c r="P258" s="325"/>
      <c r="Q258" s="271"/>
      <c r="R258" s="30"/>
      <c r="T258" s="30"/>
      <c r="U258" s="194"/>
    </row>
    <row r="259" spans="1:21" ht="12.75" hidden="1">
      <c r="A259" s="213"/>
      <c r="B259" s="515">
        <v>1704</v>
      </c>
      <c r="C259" s="195">
        <f t="shared" si="25"/>
        <v>1</v>
      </c>
      <c r="D259" s="35" t="s">
        <v>79</v>
      </c>
      <c r="E259" s="156" t="s">
        <v>112</v>
      </c>
      <c r="F259" s="196">
        <f t="shared" si="24"/>
        <v>460882</v>
      </c>
      <c r="G259" s="222">
        <v>47.01</v>
      </c>
      <c r="H259" s="517">
        <f t="shared" si="26"/>
        <v>9803.9140608381203</v>
      </c>
      <c r="I259" s="194"/>
      <c r="J259" s="259"/>
      <c r="K259" s="214">
        <v>1</v>
      </c>
      <c r="L259" s="192">
        <f t="shared" si="27"/>
        <v>1</v>
      </c>
      <c r="M259" s="214"/>
      <c r="N259" t="str">
        <f t="shared" si="28"/>
        <v>4</v>
      </c>
      <c r="O259" s="193"/>
      <c r="P259" s="325"/>
      <c r="Q259" s="271"/>
      <c r="R259" s="30"/>
      <c r="T259" s="30"/>
      <c r="U259" s="194"/>
    </row>
    <row r="260" spans="1:21" ht="12.75" hidden="1">
      <c r="A260" s="213"/>
      <c r="B260" s="515">
        <v>1705</v>
      </c>
      <c r="C260" s="195">
        <f t="shared" si="25"/>
        <v>1</v>
      </c>
      <c r="D260" s="35" t="s">
        <v>79</v>
      </c>
      <c r="E260" s="156" t="s">
        <v>112</v>
      </c>
      <c r="F260" s="196">
        <f t="shared" si="24"/>
        <v>460882</v>
      </c>
      <c r="G260" s="222">
        <v>47.01</v>
      </c>
      <c r="H260" s="517">
        <f t="shared" si="26"/>
        <v>9803.9140608381203</v>
      </c>
      <c r="I260" s="194"/>
      <c r="J260" s="259"/>
      <c r="K260" s="214">
        <v>1</v>
      </c>
      <c r="L260" s="192">
        <f t="shared" si="27"/>
        <v>1</v>
      </c>
      <c r="M260" s="214"/>
      <c r="N260" t="str">
        <f t="shared" si="28"/>
        <v>5</v>
      </c>
      <c r="O260" s="193"/>
      <c r="P260" s="325"/>
      <c r="Q260" s="271"/>
      <c r="R260" s="30"/>
      <c r="T260" s="30"/>
      <c r="U260" s="194"/>
    </row>
    <row r="261" spans="1:21" ht="12.75" hidden="1">
      <c r="A261" s="213"/>
      <c r="B261" s="515">
        <v>1706</v>
      </c>
      <c r="C261" s="195">
        <f t="shared" si="25"/>
        <v>1</v>
      </c>
      <c r="D261" s="35" t="s">
        <v>79</v>
      </c>
      <c r="E261" s="156" t="s">
        <v>112</v>
      </c>
      <c r="F261" s="196">
        <f t="shared" si="24"/>
        <v>460882</v>
      </c>
      <c r="G261" s="222">
        <v>47.01</v>
      </c>
      <c r="H261" s="517">
        <f t="shared" si="26"/>
        <v>9803.9140608381203</v>
      </c>
      <c r="I261" s="194"/>
      <c r="J261" s="259"/>
      <c r="K261" s="214">
        <v>1</v>
      </c>
      <c r="L261" s="192">
        <f t="shared" si="27"/>
        <v>1</v>
      </c>
      <c r="M261" s="214"/>
      <c r="N261" t="str">
        <f t="shared" si="28"/>
        <v>6</v>
      </c>
      <c r="O261" s="193"/>
      <c r="P261" s="325"/>
      <c r="Q261" s="271"/>
      <c r="R261" s="30"/>
      <c r="T261" s="30"/>
      <c r="U261" s="194"/>
    </row>
    <row r="262" spans="1:21" ht="12.75" hidden="1">
      <c r="A262" s="213"/>
      <c r="B262" s="515">
        <v>1707</v>
      </c>
      <c r="C262" s="195">
        <f t="shared" si="25"/>
        <v>1</v>
      </c>
      <c r="D262" s="35" t="s">
        <v>56</v>
      </c>
      <c r="E262" s="156" t="s">
        <v>112</v>
      </c>
      <c r="F262" s="196">
        <f t="shared" si="24"/>
        <v>742818</v>
      </c>
      <c r="G262" s="222">
        <v>75.959999999999994</v>
      </c>
      <c r="H262" s="517">
        <f t="shared" si="26"/>
        <v>9779.067930489733</v>
      </c>
      <c r="I262" s="194"/>
      <c r="J262" s="259"/>
      <c r="K262" s="214">
        <v>1</v>
      </c>
      <c r="L262" s="192">
        <f t="shared" si="27"/>
        <v>1</v>
      </c>
      <c r="M262" s="214"/>
      <c r="N262" t="str">
        <f t="shared" si="28"/>
        <v>7</v>
      </c>
      <c r="O262" s="193"/>
      <c r="P262" s="325"/>
      <c r="Q262" s="271"/>
      <c r="R262" s="30"/>
      <c r="T262" s="30"/>
      <c r="U262" s="194"/>
    </row>
    <row r="263" spans="1:21" ht="12.75" hidden="1">
      <c r="A263" s="213"/>
      <c r="B263" s="515">
        <v>1708</v>
      </c>
      <c r="C263" s="195">
        <f t="shared" si="25"/>
        <v>1</v>
      </c>
      <c r="D263" s="35" t="s">
        <v>56</v>
      </c>
      <c r="E263" s="156" t="s">
        <v>112</v>
      </c>
      <c r="F263" s="196">
        <f t="shared" si="24"/>
        <v>704875</v>
      </c>
      <c r="G263" s="222">
        <v>72.08</v>
      </c>
      <c r="H263" s="517">
        <f t="shared" si="26"/>
        <v>9779.0649278579367</v>
      </c>
      <c r="I263" s="194"/>
      <c r="J263" s="259"/>
      <c r="K263" s="214">
        <v>1</v>
      </c>
      <c r="L263" s="192">
        <f t="shared" si="27"/>
        <v>1</v>
      </c>
      <c r="M263" s="214"/>
      <c r="N263" t="str">
        <f t="shared" si="28"/>
        <v>8</v>
      </c>
      <c r="O263" s="193"/>
      <c r="P263" s="325"/>
      <c r="Q263" s="271"/>
      <c r="R263" s="30"/>
      <c r="T263" s="30"/>
      <c r="U263" s="194"/>
    </row>
    <row r="264" spans="1:21" ht="12.75" hidden="1">
      <c r="A264" s="213"/>
      <c r="B264" s="515">
        <v>1709</v>
      </c>
      <c r="C264" s="195">
        <f t="shared" si="25"/>
        <v>1</v>
      </c>
      <c r="D264" s="35" t="s">
        <v>78</v>
      </c>
      <c r="E264" s="156" t="s">
        <v>112</v>
      </c>
      <c r="F264" s="196">
        <f t="shared" si="24"/>
        <v>548700</v>
      </c>
      <c r="G264" s="222">
        <v>55.97</v>
      </c>
      <c r="H264" s="517">
        <f t="shared" si="26"/>
        <v>9803.4661425763807</v>
      </c>
      <c r="I264" s="194"/>
      <c r="J264" s="259"/>
      <c r="K264" s="214">
        <v>1</v>
      </c>
      <c r="L264" s="192">
        <f t="shared" si="27"/>
        <v>1</v>
      </c>
      <c r="M264" s="214"/>
      <c r="N264" t="str">
        <f t="shared" si="28"/>
        <v>9</v>
      </c>
      <c r="O264" s="193"/>
      <c r="P264" s="325"/>
      <c r="Q264" s="271"/>
      <c r="R264" s="30"/>
      <c r="T264" s="30"/>
      <c r="U264" s="194"/>
    </row>
    <row r="265" spans="1:21" ht="12.75" hidden="1">
      <c r="A265" s="213"/>
      <c r="B265" s="515">
        <v>1710</v>
      </c>
      <c r="C265" s="195">
        <f t="shared" si="25"/>
        <v>1</v>
      </c>
      <c r="D265" s="35" t="s">
        <v>71</v>
      </c>
      <c r="E265" s="156" t="s">
        <v>112</v>
      </c>
      <c r="F265" s="196">
        <f t="shared" si="24"/>
        <v>500348</v>
      </c>
      <c r="G265" s="222">
        <v>51.44</v>
      </c>
      <c r="H265" s="517">
        <f t="shared" si="26"/>
        <v>9726.827371695179</v>
      </c>
      <c r="I265" s="194"/>
      <c r="J265" s="259"/>
      <c r="K265" s="214">
        <v>1</v>
      </c>
      <c r="L265" s="192">
        <f t="shared" si="27"/>
        <v>1</v>
      </c>
      <c r="M265" s="214"/>
      <c r="N265" t="str">
        <f t="shared" si="28"/>
        <v>0</v>
      </c>
      <c r="O265" s="193"/>
      <c r="P265" s="325"/>
      <c r="Q265" s="271"/>
      <c r="R265" s="30"/>
      <c r="T265" s="30"/>
      <c r="U265" s="194"/>
    </row>
    <row r="266" spans="1:21" ht="12.75" hidden="1">
      <c r="A266" s="213"/>
      <c r="B266" s="515">
        <v>1711</v>
      </c>
      <c r="C266" s="195">
        <f t="shared" si="25"/>
        <v>1</v>
      </c>
      <c r="D266" s="35" t="s">
        <v>71</v>
      </c>
      <c r="E266" s="156" t="s">
        <v>112</v>
      </c>
      <c r="F266" s="196">
        <f t="shared" si="24"/>
        <v>500931</v>
      </c>
      <c r="G266" s="222">
        <v>51.5</v>
      </c>
      <c r="H266" s="517">
        <f t="shared" si="26"/>
        <v>9726.8155339805817</v>
      </c>
      <c r="I266" s="194"/>
      <c r="J266" s="259"/>
      <c r="K266" s="214">
        <v>1</v>
      </c>
      <c r="L266" s="192">
        <f t="shared" si="27"/>
        <v>1</v>
      </c>
      <c r="M266" s="214"/>
      <c r="N266" t="str">
        <f t="shared" si="28"/>
        <v>1</v>
      </c>
      <c r="O266" s="193"/>
      <c r="P266" s="325"/>
      <c r="Q266" s="271"/>
      <c r="R266" s="30"/>
      <c r="T266" s="30"/>
      <c r="U266" s="194"/>
    </row>
    <row r="267" spans="1:21" ht="12.75" hidden="1">
      <c r="A267" s="213"/>
      <c r="B267" s="515">
        <v>1712</v>
      </c>
      <c r="C267" s="195">
        <f t="shared" si="25"/>
        <v>1</v>
      </c>
      <c r="D267" s="35" t="s">
        <v>71</v>
      </c>
      <c r="E267" s="156" t="s">
        <v>112</v>
      </c>
      <c r="F267" s="196">
        <f t="shared" si="24"/>
        <v>500348</v>
      </c>
      <c r="G267" s="222">
        <v>51.44</v>
      </c>
      <c r="H267" s="517">
        <f t="shared" si="26"/>
        <v>9726.827371695179</v>
      </c>
      <c r="I267" s="194"/>
      <c r="J267" s="259"/>
      <c r="K267" s="214">
        <v>1</v>
      </c>
      <c r="L267" s="192">
        <f t="shared" si="27"/>
        <v>1</v>
      </c>
      <c r="M267" s="214"/>
      <c r="N267" t="str">
        <f t="shared" si="28"/>
        <v>2</v>
      </c>
      <c r="O267" s="193"/>
      <c r="P267" s="325"/>
      <c r="Q267" s="271"/>
      <c r="R267" s="30"/>
      <c r="T267" s="30"/>
      <c r="U267" s="194"/>
    </row>
    <row r="268" spans="1:21" ht="12.75" hidden="1">
      <c r="A268" s="213"/>
      <c r="B268" s="515">
        <v>1801</v>
      </c>
      <c r="C268" s="195">
        <f t="shared" si="25"/>
        <v>1</v>
      </c>
      <c r="D268" s="35" t="s">
        <v>78</v>
      </c>
      <c r="E268" s="156" t="s">
        <v>112</v>
      </c>
      <c r="F268" s="196">
        <f t="shared" si="24"/>
        <v>548700</v>
      </c>
      <c r="G268" s="222">
        <v>55.97</v>
      </c>
      <c r="H268" s="517">
        <f t="shared" si="26"/>
        <v>9803.4661425763807</v>
      </c>
      <c r="I268" s="194"/>
      <c r="J268" s="259"/>
      <c r="K268" s="214">
        <v>1</v>
      </c>
      <c r="L268" s="192">
        <f t="shared" si="27"/>
        <v>1</v>
      </c>
      <c r="M268" s="214"/>
      <c r="N268" t="str">
        <f t="shared" si="28"/>
        <v>1</v>
      </c>
      <c r="O268" s="193"/>
      <c r="P268" s="325"/>
      <c r="Q268" s="271"/>
      <c r="R268" s="30"/>
      <c r="T268" s="30"/>
      <c r="U268" s="194"/>
    </row>
    <row r="269" spans="1:21" ht="12.75" hidden="1">
      <c r="A269" s="213"/>
      <c r="B269" s="515">
        <v>1802</v>
      </c>
      <c r="C269" s="195">
        <f t="shared" si="25"/>
        <v>1</v>
      </c>
      <c r="D269" s="35" t="s">
        <v>56</v>
      </c>
      <c r="E269" s="156" t="s">
        <v>112</v>
      </c>
      <c r="F269" s="196">
        <f t="shared" si="24"/>
        <v>704875</v>
      </c>
      <c r="G269" s="222">
        <v>72.08</v>
      </c>
      <c r="H269" s="517">
        <f t="shared" si="26"/>
        <v>9779.0649278579367</v>
      </c>
      <c r="I269" s="194"/>
      <c r="J269" s="259"/>
      <c r="K269" s="214">
        <v>1</v>
      </c>
      <c r="L269" s="192">
        <f t="shared" si="27"/>
        <v>1</v>
      </c>
      <c r="M269" s="214"/>
      <c r="N269" t="str">
        <f t="shared" si="28"/>
        <v>2</v>
      </c>
      <c r="O269" s="193"/>
      <c r="P269" s="325"/>
      <c r="Q269" s="271"/>
      <c r="R269" s="30"/>
      <c r="T269" s="30"/>
      <c r="U269" s="194"/>
    </row>
    <row r="270" spans="1:21" ht="12.75" hidden="1">
      <c r="A270" s="213"/>
      <c r="B270" s="515">
        <v>1803</v>
      </c>
      <c r="C270" s="195">
        <f t="shared" si="25"/>
        <v>1</v>
      </c>
      <c r="D270" s="35" t="s">
        <v>56</v>
      </c>
      <c r="E270" s="156" t="s">
        <v>112</v>
      </c>
      <c r="F270" s="196">
        <f t="shared" si="24"/>
        <v>742916</v>
      </c>
      <c r="G270" s="222">
        <v>75.97</v>
      </c>
      <c r="H270" s="517">
        <f t="shared" si="26"/>
        <v>9779.0706857970254</v>
      </c>
      <c r="I270" s="194"/>
      <c r="J270" s="259"/>
      <c r="K270" s="214">
        <v>1</v>
      </c>
      <c r="L270" s="192">
        <f t="shared" si="27"/>
        <v>1</v>
      </c>
      <c r="M270" s="214"/>
      <c r="N270" t="str">
        <f t="shared" si="28"/>
        <v>3</v>
      </c>
      <c r="O270" s="193"/>
      <c r="P270" s="325"/>
      <c r="Q270" s="271"/>
      <c r="R270" s="30"/>
      <c r="T270" s="30"/>
      <c r="U270" s="194"/>
    </row>
    <row r="271" spans="1:21" ht="12.75" hidden="1">
      <c r="A271" s="213"/>
      <c r="B271" s="515">
        <v>1804</v>
      </c>
      <c r="C271" s="195">
        <f t="shared" si="25"/>
        <v>1</v>
      </c>
      <c r="D271" s="35" t="s">
        <v>79</v>
      </c>
      <c r="E271" s="156" t="s">
        <v>112</v>
      </c>
      <c r="F271" s="196">
        <f t="shared" si="24"/>
        <v>460882</v>
      </c>
      <c r="G271" s="222">
        <v>47.01</v>
      </c>
      <c r="H271" s="517">
        <f t="shared" si="26"/>
        <v>9803.9140608381203</v>
      </c>
      <c r="I271" s="194"/>
      <c r="J271" s="259"/>
      <c r="K271" s="214">
        <v>1</v>
      </c>
      <c r="L271" s="192">
        <f t="shared" si="27"/>
        <v>1</v>
      </c>
      <c r="M271" s="214"/>
      <c r="N271" t="str">
        <f t="shared" si="28"/>
        <v>4</v>
      </c>
      <c r="O271" s="193"/>
      <c r="P271" s="325"/>
      <c r="Q271" s="271"/>
      <c r="R271" s="30"/>
      <c r="T271" s="30"/>
      <c r="U271" s="194"/>
    </row>
    <row r="272" spans="1:21" ht="12.75" hidden="1">
      <c r="A272" s="213"/>
      <c r="B272" s="515">
        <v>1805</v>
      </c>
      <c r="C272" s="195">
        <f t="shared" si="25"/>
        <v>1</v>
      </c>
      <c r="D272" s="35" t="s">
        <v>79</v>
      </c>
      <c r="E272" s="156" t="s">
        <v>112</v>
      </c>
      <c r="F272" s="196">
        <f t="shared" si="24"/>
        <v>460882</v>
      </c>
      <c r="G272" s="222">
        <v>47.01</v>
      </c>
      <c r="H272" s="517">
        <f t="shared" si="26"/>
        <v>9803.9140608381203</v>
      </c>
      <c r="I272" s="194"/>
      <c r="J272" s="259"/>
      <c r="K272" s="214">
        <v>1</v>
      </c>
      <c r="L272" s="192">
        <f t="shared" si="27"/>
        <v>1</v>
      </c>
      <c r="M272" s="214"/>
      <c r="N272" t="str">
        <f t="shared" si="28"/>
        <v>5</v>
      </c>
      <c r="O272" s="193"/>
      <c r="P272" s="325"/>
      <c r="Q272" s="271"/>
      <c r="R272" s="30"/>
      <c r="T272" s="30"/>
      <c r="U272" s="194"/>
    </row>
    <row r="273" spans="1:21" ht="12.75" hidden="1">
      <c r="A273" s="213"/>
      <c r="B273" s="515">
        <v>1806</v>
      </c>
      <c r="C273" s="195">
        <f t="shared" si="25"/>
        <v>1</v>
      </c>
      <c r="D273" s="35" t="s">
        <v>79</v>
      </c>
      <c r="E273" s="156" t="s">
        <v>112</v>
      </c>
      <c r="F273" s="196">
        <f t="shared" si="24"/>
        <v>460882</v>
      </c>
      <c r="G273" s="222">
        <v>47.01</v>
      </c>
      <c r="H273" s="517">
        <f t="shared" si="26"/>
        <v>9803.9140608381203</v>
      </c>
      <c r="I273" s="194"/>
      <c r="J273" s="259"/>
      <c r="K273" s="214">
        <v>1</v>
      </c>
      <c r="L273" s="192">
        <f t="shared" si="27"/>
        <v>1</v>
      </c>
      <c r="M273" s="214"/>
      <c r="N273" t="str">
        <f t="shared" si="28"/>
        <v>6</v>
      </c>
      <c r="O273" s="193"/>
      <c r="P273" s="325"/>
      <c r="Q273" s="271"/>
      <c r="R273" s="30"/>
      <c r="T273" s="30"/>
      <c r="U273" s="194"/>
    </row>
    <row r="274" spans="1:21" ht="12.75" hidden="1">
      <c r="A274" s="213"/>
      <c r="B274" s="515">
        <v>1807</v>
      </c>
      <c r="C274" s="195">
        <f t="shared" si="25"/>
        <v>1</v>
      </c>
      <c r="D274" s="35" t="s">
        <v>56</v>
      </c>
      <c r="E274" s="156" t="s">
        <v>112</v>
      </c>
      <c r="F274" s="196">
        <f t="shared" si="24"/>
        <v>742818</v>
      </c>
      <c r="G274" s="222">
        <v>75.959999999999994</v>
      </c>
      <c r="H274" s="517">
        <f t="shared" si="26"/>
        <v>9779.067930489733</v>
      </c>
      <c r="I274" s="194"/>
      <c r="J274" s="259"/>
      <c r="K274" s="214">
        <v>1</v>
      </c>
      <c r="L274" s="192">
        <f t="shared" si="27"/>
        <v>1</v>
      </c>
      <c r="M274" s="214"/>
      <c r="N274" t="str">
        <f t="shared" si="28"/>
        <v>7</v>
      </c>
      <c r="O274" s="193"/>
      <c r="P274" s="325"/>
      <c r="Q274" s="271"/>
      <c r="R274" s="30"/>
      <c r="T274" s="30"/>
      <c r="U274" s="194"/>
    </row>
    <row r="275" spans="1:21" ht="12.75" hidden="1">
      <c r="A275" s="366" t="s">
        <v>116</v>
      </c>
      <c r="B275" s="515">
        <v>1808</v>
      </c>
      <c r="C275" s="195">
        <f t="shared" si="25"/>
        <v>1</v>
      </c>
      <c r="D275" s="35" t="s">
        <v>56</v>
      </c>
      <c r="E275" s="363" t="s">
        <v>112</v>
      </c>
      <c r="F275" s="196">
        <f t="shared" si="24"/>
        <v>704875</v>
      </c>
      <c r="G275" s="222">
        <v>72.08</v>
      </c>
      <c r="H275" s="517">
        <f t="shared" si="26"/>
        <v>9779.0649278579367</v>
      </c>
      <c r="I275" s="194"/>
      <c r="J275" s="259"/>
      <c r="K275" s="214">
        <v>1</v>
      </c>
      <c r="L275" s="192">
        <f t="shared" si="27"/>
        <v>1</v>
      </c>
      <c r="M275" s="214"/>
      <c r="N275" t="str">
        <f t="shared" si="28"/>
        <v>8</v>
      </c>
      <c r="O275" s="193"/>
      <c r="P275" s="325"/>
      <c r="Q275" s="271"/>
      <c r="R275" s="30"/>
      <c r="T275" s="30"/>
      <c r="U275" s="194"/>
    </row>
    <row r="276" spans="1:21" ht="12.75" hidden="1">
      <c r="A276" s="213"/>
      <c r="B276" s="515">
        <v>1809</v>
      </c>
      <c r="C276" s="195">
        <f t="shared" si="25"/>
        <v>1</v>
      </c>
      <c r="D276" s="35" t="s">
        <v>78</v>
      </c>
      <c r="E276" s="156" t="s">
        <v>112</v>
      </c>
      <c r="F276" s="196">
        <f t="shared" si="24"/>
        <v>548700</v>
      </c>
      <c r="G276" s="222">
        <v>55.97</v>
      </c>
      <c r="H276" s="517">
        <f t="shared" si="26"/>
        <v>9803.4661425763807</v>
      </c>
      <c r="I276" s="194"/>
      <c r="J276" s="259"/>
      <c r="K276" s="214">
        <v>1</v>
      </c>
      <c r="L276" s="192">
        <f t="shared" si="27"/>
        <v>1</v>
      </c>
      <c r="M276" s="214"/>
      <c r="N276" t="str">
        <f t="shared" si="28"/>
        <v>9</v>
      </c>
      <c r="O276" s="193"/>
      <c r="P276" s="325"/>
      <c r="Q276" s="271"/>
      <c r="R276" s="30"/>
      <c r="T276" s="30"/>
      <c r="U276" s="194"/>
    </row>
    <row r="277" spans="1:21" ht="12.75" hidden="1">
      <c r="A277" s="213"/>
      <c r="B277" s="515">
        <v>1810</v>
      </c>
      <c r="C277" s="195">
        <f t="shared" si="25"/>
        <v>1</v>
      </c>
      <c r="D277" s="35" t="s">
        <v>71</v>
      </c>
      <c r="E277" s="156" t="s">
        <v>112</v>
      </c>
      <c r="F277" s="196">
        <f t="shared" si="24"/>
        <v>500348</v>
      </c>
      <c r="G277" s="222">
        <v>51.44</v>
      </c>
      <c r="H277" s="517">
        <f t="shared" si="26"/>
        <v>9726.827371695179</v>
      </c>
      <c r="I277" s="194"/>
      <c r="J277" s="259"/>
      <c r="K277" s="214">
        <v>1</v>
      </c>
      <c r="L277" s="192">
        <f t="shared" si="27"/>
        <v>1</v>
      </c>
      <c r="M277" s="214"/>
      <c r="N277" t="str">
        <f t="shared" si="28"/>
        <v>0</v>
      </c>
      <c r="O277" s="193"/>
      <c r="P277" s="325"/>
      <c r="Q277" s="271"/>
      <c r="R277" s="30"/>
      <c r="T277" s="30"/>
      <c r="U277" s="194"/>
    </row>
    <row r="278" spans="1:21" ht="12.75" hidden="1">
      <c r="A278" s="213"/>
      <c r="B278" s="515">
        <v>1811</v>
      </c>
      <c r="C278" s="195">
        <f t="shared" si="25"/>
        <v>1</v>
      </c>
      <c r="D278" s="35" t="s">
        <v>71</v>
      </c>
      <c r="E278" s="156" t="s">
        <v>112</v>
      </c>
      <c r="F278" s="196">
        <f t="shared" si="24"/>
        <v>500348</v>
      </c>
      <c r="G278" s="222">
        <v>51.44</v>
      </c>
      <c r="H278" s="517">
        <f t="shared" si="26"/>
        <v>9726.827371695179</v>
      </c>
      <c r="I278" s="194"/>
      <c r="J278" s="259"/>
      <c r="K278" s="214">
        <v>1</v>
      </c>
      <c r="L278" s="192">
        <f t="shared" si="27"/>
        <v>1</v>
      </c>
      <c r="M278" s="214"/>
      <c r="N278" t="str">
        <f t="shared" si="28"/>
        <v>1</v>
      </c>
      <c r="O278" s="193"/>
      <c r="P278" s="325"/>
      <c r="Q278" s="271"/>
      <c r="R278" s="30"/>
      <c r="T278" s="30"/>
      <c r="U278" s="194"/>
    </row>
    <row r="279" spans="1:21" ht="12.75" hidden="1">
      <c r="A279" s="213"/>
      <c r="B279" s="515">
        <v>1812</v>
      </c>
      <c r="C279" s="195">
        <f t="shared" si="25"/>
        <v>1</v>
      </c>
      <c r="D279" s="35" t="s">
        <v>71</v>
      </c>
      <c r="E279" s="156" t="s">
        <v>112</v>
      </c>
      <c r="F279" s="196">
        <f t="shared" si="24"/>
        <v>500931</v>
      </c>
      <c r="G279" s="222">
        <v>51.5</v>
      </c>
      <c r="H279" s="517">
        <f t="shared" si="26"/>
        <v>9726.8155339805817</v>
      </c>
      <c r="I279" s="194"/>
      <c r="J279" s="259"/>
      <c r="K279" s="214">
        <v>1</v>
      </c>
      <c r="L279" s="192">
        <f t="shared" si="27"/>
        <v>1</v>
      </c>
      <c r="M279" s="214"/>
      <c r="N279" t="str">
        <f t="shared" si="28"/>
        <v>2</v>
      </c>
      <c r="O279" s="193"/>
      <c r="P279" s="325"/>
      <c r="Q279" s="271"/>
      <c r="R279" s="30"/>
      <c r="T279" s="30"/>
      <c r="U279" s="194"/>
    </row>
    <row r="280" spans="1:21" ht="12.75" hidden="1">
      <c r="A280" s="213"/>
      <c r="B280" s="515">
        <v>1901</v>
      </c>
      <c r="C280" s="195">
        <f t="shared" si="25"/>
        <v>1</v>
      </c>
      <c r="D280" s="35" t="s">
        <v>78</v>
      </c>
      <c r="E280" s="156" t="s">
        <v>112</v>
      </c>
      <c r="F280" s="196">
        <f t="shared" si="24"/>
        <v>548700</v>
      </c>
      <c r="G280" s="222">
        <v>55.97</v>
      </c>
      <c r="H280" s="517">
        <f t="shared" si="26"/>
        <v>9803.4661425763807</v>
      </c>
      <c r="I280" s="194"/>
      <c r="J280" s="259"/>
      <c r="K280" s="214">
        <v>1</v>
      </c>
      <c r="L280" s="192">
        <f t="shared" si="27"/>
        <v>1</v>
      </c>
      <c r="M280" s="214"/>
      <c r="N280" t="str">
        <f t="shared" si="28"/>
        <v>1</v>
      </c>
      <c r="O280" s="193"/>
      <c r="P280" s="325"/>
      <c r="Q280" s="271"/>
      <c r="R280" s="30"/>
      <c r="T280" s="30"/>
      <c r="U280" s="194"/>
    </row>
    <row r="281" spans="1:21" ht="12.75" hidden="1">
      <c r="A281" s="213"/>
      <c r="B281" s="515">
        <v>1902</v>
      </c>
      <c r="C281" s="195">
        <f t="shared" si="25"/>
        <v>1</v>
      </c>
      <c r="D281" s="35" t="s">
        <v>56</v>
      </c>
      <c r="E281" s="156" t="s">
        <v>112</v>
      </c>
      <c r="F281" s="196">
        <f t="shared" si="24"/>
        <v>704875</v>
      </c>
      <c r="G281" s="222">
        <v>72.08</v>
      </c>
      <c r="H281" s="517">
        <f t="shared" si="26"/>
        <v>9779.0649278579367</v>
      </c>
      <c r="I281" s="194"/>
      <c r="J281" s="259"/>
      <c r="K281" s="214">
        <v>1</v>
      </c>
      <c r="L281" s="192">
        <f t="shared" si="27"/>
        <v>1</v>
      </c>
      <c r="M281" s="214"/>
      <c r="N281" t="str">
        <f t="shared" si="28"/>
        <v>2</v>
      </c>
      <c r="O281" s="193"/>
      <c r="P281" s="325"/>
      <c r="Q281" s="271"/>
      <c r="R281" s="30"/>
      <c r="T281" s="30"/>
      <c r="U281" s="194"/>
    </row>
    <row r="282" spans="1:21" ht="12.75" hidden="1">
      <c r="A282" s="213"/>
      <c r="B282" s="515">
        <v>1903</v>
      </c>
      <c r="C282" s="195">
        <f t="shared" si="25"/>
        <v>1</v>
      </c>
      <c r="D282" s="35" t="s">
        <v>56</v>
      </c>
      <c r="E282" s="156" t="s">
        <v>112</v>
      </c>
      <c r="F282" s="196">
        <f t="shared" si="24"/>
        <v>783010</v>
      </c>
      <c r="G282" s="222">
        <v>80.069999999999993</v>
      </c>
      <c r="H282" s="517">
        <f t="shared" si="26"/>
        <v>9779.06831522418</v>
      </c>
      <c r="I282" s="194"/>
      <c r="J282" s="259"/>
      <c r="K282" s="214">
        <v>1</v>
      </c>
      <c r="L282" s="192">
        <f t="shared" si="27"/>
        <v>1</v>
      </c>
      <c r="M282" s="214"/>
      <c r="N282" t="str">
        <f t="shared" si="28"/>
        <v>3</v>
      </c>
      <c r="O282" s="193"/>
      <c r="P282" s="325"/>
      <c r="Q282" s="271"/>
      <c r="R282" s="30"/>
      <c r="T282" s="30"/>
      <c r="U282" s="194"/>
    </row>
    <row r="283" spans="1:21" ht="12.75" hidden="1">
      <c r="A283" s="213"/>
      <c r="B283" s="515">
        <v>1904</v>
      </c>
      <c r="C283" s="195">
        <f t="shared" si="25"/>
        <v>1</v>
      </c>
      <c r="D283" s="35" t="s">
        <v>79</v>
      </c>
      <c r="E283" s="156" t="s">
        <v>112</v>
      </c>
      <c r="F283" s="196">
        <f t="shared" si="24"/>
        <v>460882</v>
      </c>
      <c r="G283" s="222">
        <v>47.01</v>
      </c>
      <c r="H283" s="517">
        <f t="shared" si="26"/>
        <v>9803.9140608381203</v>
      </c>
      <c r="I283" s="194"/>
      <c r="J283" s="259"/>
      <c r="K283" s="214">
        <v>1</v>
      </c>
      <c r="L283" s="192">
        <f t="shared" si="27"/>
        <v>1</v>
      </c>
      <c r="M283" s="214"/>
      <c r="N283" t="str">
        <f t="shared" si="28"/>
        <v>4</v>
      </c>
      <c r="O283" s="193"/>
      <c r="P283" s="325"/>
      <c r="Q283" s="271"/>
      <c r="R283" s="30"/>
      <c r="T283" s="30"/>
      <c r="U283" s="194"/>
    </row>
    <row r="284" spans="1:21" ht="12.75" hidden="1">
      <c r="A284" s="213"/>
      <c r="B284" s="515">
        <v>1905</v>
      </c>
      <c r="C284" s="195">
        <f t="shared" si="25"/>
        <v>1</v>
      </c>
      <c r="D284" s="35" t="s">
        <v>79</v>
      </c>
      <c r="E284" s="156" t="s">
        <v>112</v>
      </c>
      <c r="F284" s="196">
        <f t="shared" si="24"/>
        <v>460882</v>
      </c>
      <c r="G284" s="222">
        <v>47.01</v>
      </c>
      <c r="H284" s="517">
        <f t="shared" si="26"/>
        <v>9803.9140608381203</v>
      </c>
      <c r="I284" s="194"/>
      <c r="J284" s="259"/>
      <c r="K284" s="214">
        <v>1</v>
      </c>
      <c r="L284" s="192">
        <f t="shared" si="27"/>
        <v>1</v>
      </c>
      <c r="M284" s="214"/>
      <c r="N284" t="str">
        <f t="shared" si="28"/>
        <v>5</v>
      </c>
      <c r="O284" s="193"/>
      <c r="P284" s="325"/>
      <c r="Q284" s="271"/>
      <c r="R284" s="30"/>
      <c r="T284" s="30"/>
      <c r="U284" s="194"/>
    </row>
    <row r="285" spans="1:21" ht="12.75" hidden="1">
      <c r="A285" s="213"/>
      <c r="B285" s="515">
        <v>1906</v>
      </c>
      <c r="C285" s="195">
        <f t="shared" si="25"/>
        <v>1</v>
      </c>
      <c r="D285" s="35" t="s">
        <v>79</v>
      </c>
      <c r="E285" s="156" t="s">
        <v>112</v>
      </c>
      <c r="F285" s="196">
        <f t="shared" si="24"/>
        <v>460882</v>
      </c>
      <c r="G285" s="222">
        <v>47.01</v>
      </c>
      <c r="H285" s="517">
        <f t="shared" si="26"/>
        <v>9803.9140608381203</v>
      </c>
      <c r="I285" s="194"/>
      <c r="J285" s="259"/>
      <c r="K285" s="214">
        <v>1</v>
      </c>
      <c r="L285" s="192">
        <f t="shared" si="27"/>
        <v>1</v>
      </c>
      <c r="M285" s="214"/>
      <c r="N285" t="str">
        <f t="shared" si="28"/>
        <v>6</v>
      </c>
      <c r="O285" s="193"/>
      <c r="P285" s="325"/>
      <c r="Q285" s="271"/>
      <c r="R285" s="30"/>
      <c r="T285" s="30"/>
      <c r="U285" s="194"/>
    </row>
    <row r="286" spans="1:21" ht="12.75" hidden="1">
      <c r="A286" s="213"/>
      <c r="B286" s="515">
        <v>1907</v>
      </c>
      <c r="C286" s="195">
        <f t="shared" si="25"/>
        <v>1</v>
      </c>
      <c r="D286" s="35" t="s">
        <v>56</v>
      </c>
      <c r="E286" s="156" t="s">
        <v>112</v>
      </c>
      <c r="F286" s="196">
        <f t="shared" si="24"/>
        <v>742818</v>
      </c>
      <c r="G286" s="222">
        <v>75.959999999999994</v>
      </c>
      <c r="H286" s="517">
        <f t="shared" si="26"/>
        <v>9779.067930489733</v>
      </c>
      <c r="I286" s="194"/>
      <c r="J286" s="259"/>
      <c r="K286" s="214">
        <v>1</v>
      </c>
      <c r="L286" s="192">
        <f t="shared" si="27"/>
        <v>1</v>
      </c>
      <c r="M286" s="214"/>
      <c r="N286" t="str">
        <f t="shared" si="28"/>
        <v>7</v>
      </c>
      <c r="O286" s="193"/>
      <c r="P286" s="325"/>
      <c r="Q286" s="271"/>
      <c r="R286" s="30"/>
      <c r="T286" s="30"/>
      <c r="U286" s="194"/>
    </row>
    <row r="287" spans="1:21" ht="12.75" hidden="1">
      <c r="A287" s="366" t="s">
        <v>116</v>
      </c>
      <c r="B287" s="515">
        <v>1908</v>
      </c>
      <c r="C287" s="195">
        <f t="shared" si="25"/>
        <v>1</v>
      </c>
      <c r="D287" s="35" t="s">
        <v>56</v>
      </c>
      <c r="E287" s="363" t="s">
        <v>112</v>
      </c>
      <c r="F287" s="196">
        <f t="shared" si="24"/>
        <v>704875</v>
      </c>
      <c r="G287" s="222">
        <v>72.08</v>
      </c>
      <c r="H287" s="517">
        <f t="shared" si="26"/>
        <v>9779.0649278579367</v>
      </c>
      <c r="I287" s="194"/>
      <c r="J287" s="259"/>
      <c r="K287" s="214">
        <v>1</v>
      </c>
      <c r="L287" s="192">
        <f t="shared" si="27"/>
        <v>1</v>
      </c>
      <c r="M287" s="214"/>
      <c r="N287" t="str">
        <f t="shared" si="28"/>
        <v>8</v>
      </c>
      <c r="O287" s="193"/>
      <c r="P287" s="325"/>
      <c r="Q287" s="271"/>
      <c r="R287" s="30"/>
      <c r="T287" s="30"/>
      <c r="U287" s="194"/>
    </row>
    <row r="288" spans="1:21" ht="12.75" hidden="1">
      <c r="A288" s="213"/>
      <c r="B288" s="515">
        <v>1909</v>
      </c>
      <c r="C288" s="195">
        <f t="shared" si="25"/>
        <v>1</v>
      </c>
      <c r="D288" s="35" t="s">
        <v>78</v>
      </c>
      <c r="E288" s="156" t="s">
        <v>112</v>
      </c>
      <c r="F288" s="196">
        <f t="shared" si="24"/>
        <v>548700</v>
      </c>
      <c r="G288" s="222">
        <v>55.97</v>
      </c>
      <c r="H288" s="517">
        <f t="shared" si="26"/>
        <v>9803.4661425763807</v>
      </c>
      <c r="I288" s="194"/>
      <c r="J288" s="259"/>
      <c r="K288" s="214">
        <v>1</v>
      </c>
      <c r="L288" s="192">
        <f t="shared" si="27"/>
        <v>1</v>
      </c>
      <c r="M288" s="214"/>
      <c r="N288" t="str">
        <f t="shared" si="28"/>
        <v>9</v>
      </c>
      <c r="O288" s="193"/>
      <c r="P288" s="325"/>
      <c r="Q288" s="271"/>
      <c r="R288" s="30"/>
      <c r="T288" s="30"/>
      <c r="U288" s="194"/>
    </row>
    <row r="289" spans="1:21" ht="12.75" hidden="1">
      <c r="A289" s="213"/>
      <c r="B289" s="515">
        <v>1910</v>
      </c>
      <c r="C289" s="195">
        <f t="shared" si="25"/>
        <v>1</v>
      </c>
      <c r="D289" s="35" t="s">
        <v>71</v>
      </c>
      <c r="E289" s="363" t="s">
        <v>112</v>
      </c>
      <c r="F289" s="196">
        <f t="shared" si="24"/>
        <v>500348</v>
      </c>
      <c r="G289" s="222">
        <v>51.44</v>
      </c>
      <c r="H289" s="517">
        <f t="shared" si="26"/>
        <v>9726.827371695179</v>
      </c>
      <c r="I289" s="194"/>
      <c r="J289" s="259"/>
      <c r="K289" s="214">
        <v>1</v>
      </c>
      <c r="L289" s="192">
        <f t="shared" si="27"/>
        <v>1</v>
      </c>
      <c r="M289" s="214"/>
      <c r="N289" t="str">
        <f t="shared" si="28"/>
        <v>0</v>
      </c>
      <c r="O289" s="193"/>
      <c r="P289" s="325"/>
      <c r="Q289" s="271"/>
      <c r="R289" s="30"/>
      <c r="T289" s="30"/>
      <c r="U289" s="194"/>
    </row>
    <row r="290" spans="1:21" ht="12.75" hidden="1">
      <c r="A290" s="213"/>
      <c r="B290" s="515">
        <v>1911</v>
      </c>
      <c r="C290" s="195">
        <f t="shared" si="25"/>
        <v>1</v>
      </c>
      <c r="D290" s="35" t="s">
        <v>71</v>
      </c>
      <c r="E290" s="156" t="s">
        <v>112</v>
      </c>
      <c r="F290" s="196">
        <f t="shared" ref="F290:F353" si="29">ROUND((VLOOKUP(D290,$B$41:$E$76,4,FALSE)*G290)*C290,0)</f>
        <v>500931</v>
      </c>
      <c r="G290" s="222">
        <v>51.5</v>
      </c>
      <c r="H290" s="517">
        <f t="shared" si="26"/>
        <v>9726.8155339805817</v>
      </c>
      <c r="I290" s="194"/>
      <c r="J290" s="259"/>
      <c r="K290" s="214">
        <v>1</v>
      </c>
      <c r="L290" s="192">
        <f t="shared" si="27"/>
        <v>1</v>
      </c>
      <c r="M290" s="214"/>
      <c r="N290" t="str">
        <f t="shared" si="28"/>
        <v>1</v>
      </c>
      <c r="O290" s="193"/>
      <c r="P290" s="325"/>
      <c r="Q290" s="271"/>
      <c r="R290" s="30"/>
      <c r="T290" s="30"/>
      <c r="U290" s="194"/>
    </row>
    <row r="291" spans="1:21" ht="12.75" hidden="1">
      <c r="A291" s="213"/>
      <c r="B291" s="515">
        <v>1912</v>
      </c>
      <c r="C291" s="195">
        <f t="shared" si="10"/>
        <v>1</v>
      </c>
      <c r="D291" s="35" t="s">
        <v>71</v>
      </c>
      <c r="E291" s="156" t="s">
        <v>112</v>
      </c>
      <c r="F291" s="196">
        <f t="shared" si="29"/>
        <v>500348</v>
      </c>
      <c r="G291" s="222">
        <v>51.44</v>
      </c>
      <c r="H291" s="517">
        <f t="shared" si="11"/>
        <v>9726.827371695179</v>
      </c>
      <c r="I291" s="194"/>
      <c r="J291" s="259"/>
      <c r="K291" s="214">
        <v>1</v>
      </c>
      <c r="L291" s="192">
        <f t="shared" si="13"/>
        <v>1</v>
      </c>
      <c r="M291" s="214"/>
      <c r="N291" t="str">
        <f t="shared" si="14"/>
        <v>2</v>
      </c>
      <c r="O291" s="193"/>
      <c r="P291" s="325"/>
      <c r="Q291" s="271"/>
      <c r="R291" s="30"/>
      <c r="T291" s="30"/>
      <c r="U291" s="194"/>
    </row>
    <row r="292" spans="1:21" ht="12.75" hidden="1">
      <c r="A292" s="213"/>
      <c r="B292" s="515">
        <v>2001</v>
      </c>
      <c r="C292" s="195">
        <f t="shared" si="10"/>
        <v>1</v>
      </c>
      <c r="D292" s="35" t="s">
        <v>78</v>
      </c>
      <c r="E292" s="156" t="s">
        <v>112</v>
      </c>
      <c r="F292" s="196">
        <f t="shared" si="29"/>
        <v>548700</v>
      </c>
      <c r="G292" s="222">
        <v>55.97</v>
      </c>
      <c r="H292" s="517">
        <f t="shared" si="11"/>
        <v>9803.4661425763807</v>
      </c>
      <c r="I292" s="194"/>
      <c r="J292" s="259"/>
      <c r="K292" s="214">
        <v>1</v>
      </c>
      <c r="L292" s="192">
        <f t="shared" si="13"/>
        <v>1</v>
      </c>
      <c r="M292" s="214"/>
      <c r="N292" t="str">
        <f t="shared" si="14"/>
        <v>1</v>
      </c>
      <c r="O292" s="193"/>
      <c r="P292" s="325"/>
      <c r="Q292" s="271"/>
      <c r="R292" s="30"/>
      <c r="T292" s="30"/>
      <c r="U292" s="194"/>
    </row>
    <row r="293" spans="1:21" ht="12.75">
      <c r="A293" s="380" t="s">
        <v>117</v>
      </c>
      <c r="B293" s="515">
        <v>2002</v>
      </c>
      <c r="C293" s="195">
        <f t="shared" si="10"/>
        <v>1</v>
      </c>
      <c r="D293" s="35" t="s">
        <v>56</v>
      </c>
      <c r="E293" s="156" t="s">
        <v>113</v>
      </c>
      <c r="F293" s="196">
        <f t="shared" si="29"/>
        <v>704875</v>
      </c>
      <c r="G293" s="222">
        <v>72.08</v>
      </c>
      <c r="H293" s="517">
        <f t="shared" si="11"/>
        <v>9779.0649278579367</v>
      </c>
      <c r="I293" s="380" t="s">
        <v>117</v>
      </c>
      <c r="J293" s="259"/>
      <c r="K293" s="214">
        <v>1</v>
      </c>
      <c r="L293" s="192">
        <f t="shared" si="13"/>
        <v>1</v>
      </c>
      <c r="M293" s="214"/>
      <c r="N293" t="str">
        <f t="shared" si="14"/>
        <v>2</v>
      </c>
      <c r="O293" s="193"/>
      <c r="P293" s="325"/>
      <c r="Q293" s="271"/>
      <c r="R293" s="30"/>
      <c r="T293" s="30"/>
      <c r="U293" s="194"/>
    </row>
    <row r="294" spans="1:21" ht="12.75" hidden="1">
      <c r="A294" s="213"/>
      <c r="B294" s="515">
        <v>2003</v>
      </c>
      <c r="C294" s="195">
        <f t="shared" si="10"/>
        <v>1</v>
      </c>
      <c r="D294" s="35" t="s">
        <v>56</v>
      </c>
      <c r="E294" s="156" t="s">
        <v>112</v>
      </c>
      <c r="F294" s="196">
        <f t="shared" si="29"/>
        <v>742916</v>
      </c>
      <c r="G294" s="222">
        <v>75.97</v>
      </c>
      <c r="H294" s="517">
        <f t="shared" si="11"/>
        <v>9779.0706857970254</v>
      </c>
      <c r="I294" s="194"/>
      <c r="J294" s="259"/>
      <c r="K294" s="214">
        <v>1</v>
      </c>
      <c r="L294" s="192">
        <f t="shared" si="13"/>
        <v>1</v>
      </c>
      <c r="M294" s="214"/>
      <c r="N294" t="str">
        <f t="shared" si="14"/>
        <v>3</v>
      </c>
      <c r="O294" s="193"/>
      <c r="P294" s="325"/>
      <c r="Q294" s="271"/>
      <c r="R294" s="30"/>
      <c r="T294" s="30"/>
      <c r="U294" s="194"/>
    </row>
    <row r="295" spans="1:21" ht="12.75" hidden="1">
      <c r="A295" s="213"/>
      <c r="B295" s="515">
        <v>2004</v>
      </c>
      <c r="C295" s="195">
        <f t="shared" si="10"/>
        <v>1</v>
      </c>
      <c r="D295" s="35" t="s">
        <v>79</v>
      </c>
      <c r="E295" s="156" t="s">
        <v>112</v>
      </c>
      <c r="F295" s="196">
        <f t="shared" si="29"/>
        <v>460882</v>
      </c>
      <c r="G295" s="222">
        <v>47.01</v>
      </c>
      <c r="H295" s="517">
        <f t="shared" si="11"/>
        <v>9803.9140608381203</v>
      </c>
      <c r="I295" s="194"/>
      <c r="J295" s="259"/>
      <c r="K295" s="214">
        <v>1</v>
      </c>
      <c r="L295" s="192">
        <f t="shared" si="13"/>
        <v>1</v>
      </c>
      <c r="M295" s="214"/>
      <c r="N295" t="str">
        <f t="shared" si="14"/>
        <v>4</v>
      </c>
      <c r="O295" s="193"/>
      <c r="P295" s="325"/>
      <c r="Q295" s="271"/>
      <c r="R295" s="30"/>
      <c r="T295" s="30"/>
      <c r="U295" s="194"/>
    </row>
    <row r="296" spans="1:21" ht="12.75" hidden="1">
      <c r="A296" s="213"/>
      <c r="B296" s="515">
        <v>2005</v>
      </c>
      <c r="C296" s="195">
        <f t="shared" si="10"/>
        <v>1</v>
      </c>
      <c r="D296" s="35" t="s">
        <v>79</v>
      </c>
      <c r="E296" s="156" t="s">
        <v>112</v>
      </c>
      <c r="F296" s="196">
        <f t="shared" si="29"/>
        <v>460882</v>
      </c>
      <c r="G296" s="222">
        <v>47.01</v>
      </c>
      <c r="H296" s="517">
        <f t="shared" si="11"/>
        <v>9803.9140608381203</v>
      </c>
      <c r="I296" s="194"/>
      <c r="J296" s="259"/>
      <c r="K296" s="214">
        <v>1</v>
      </c>
      <c r="L296" s="192">
        <f t="shared" si="13"/>
        <v>1</v>
      </c>
      <c r="M296" s="214"/>
      <c r="N296" t="str">
        <f t="shared" si="14"/>
        <v>5</v>
      </c>
      <c r="O296" s="193"/>
      <c r="P296" s="325"/>
      <c r="Q296" s="271"/>
      <c r="R296" s="30"/>
      <c r="T296" s="30"/>
      <c r="U296" s="194"/>
    </row>
    <row r="297" spans="1:21" ht="12.75" hidden="1">
      <c r="A297" s="213"/>
      <c r="B297" s="515">
        <v>2006</v>
      </c>
      <c r="C297" s="195">
        <f t="shared" si="10"/>
        <v>1</v>
      </c>
      <c r="D297" s="35" t="s">
        <v>79</v>
      </c>
      <c r="E297" s="156" t="s">
        <v>112</v>
      </c>
      <c r="F297" s="196">
        <f t="shared" si="29"/>
        <v>460882</v>
      </c>
      <c r="G297" s="222">
        <v>47.01</v>
      </c>
      <c r="H297" s="517">
        <f t="shared" si="11"/>
        <v>9803.9140608381203</v>
      </c>
      <c r="I297" s="194"/>
      <c r="J297" s="259"/>
      <c r="K297" s="214">
        <v>1</v>
      </c>
      <c r="L297" s="192">
        <f t="shared" ref="L297:L360" si="30">SUM(I297:K297)</f>
        <v>1</v>
      </c>
      <c r="M297" s="214"/>
      <c r="N297" t="str">
        <f t="shared" ref="N297:N360" si="31">RIGHT(B297,1)</f>
        <v>6</v>
      </c>
      <c r="O297" s="193"/>
      <c r="P297" s="325"/>
      <c r="Q297" s="271"/>
      <c r="R297" s="30"/>
      <c r="T297" s="30"/>
      <c r="U297" s="194"/>
    </row>
    <row r="298" spans="1:21" ht="12.75" hidden="1">
      <c r="A298" s="213"/>
      <c r="B298" s="515">
        <v>2007</v>
      </c>
      <c r="C298" s="195">
        <f t="shared" si="10"/>
        <v>1</v>
      </c>
      <c r="D298" s="35" t="s">
        <v>56</v>
      </c>
      <c r="E298" s="156" t="s">
        <v>112</v>
      </c>
      <c r="F298" s="196">
        <f t="shared" si="29"/>
        <v>742818</v>
      </c>
      <c r="G298" s="222">
        <v>75.959999999999994</v>
      </c>
      <c r="H298" s="517">
        <f t="shared" si="11"/>
        <v>9779.067930489733</v>
      </c>
      <c r="I298" s="194"/>
      <c r="J298" s="259"/>
      <c r="K298" s="214">
        <v>1</v>
      </c>
      <c r="L298" s="192">
        <f t="shared" si="30"/>
        <v>1</v>
      </c>
      <c r="M298" s="214"/>
      <c r="N298" t="str">
        <f t="shared" si="31"/>
        <v>7</v>
      </c>
      <c r="O298" s="193"/>
      <c r="P298" s="325"/>
      <c r="Q298" s="271"/>
      <c r="R298" s="30"/>
      <c r="T298" s="30"/>
      <c r="U298" s="194"/>
    </row>
    <row r="299" spans="1:21" ht="12.75" hidden="1">
      <c r="A299" s="213"/>
      <c r="B299" s="515">
        <v>2008</v>
      </c>
      <c r="C299" s="195">
        <f t="shared" si="10"/>
        <v>1</v>
      </c>
      <c r="D299" s="35" t="s">
        <v>56</v>
      </c>
      <c r="E299" s="156" t="s">
        <v>112</v>
      </c>
      <c r="F299" s="196">
        <f t="shared" si="29"/>
        <v>704875</v>
      </c>
      <c r="G299" s="222">
        <v>72.08</v>
      </c>
      <c r="H299" s="517">
        <f t="shared" si="11"/>
        <v>9779.0649278579367</v>
      </c>
      <c r="I299" s="194"/>
      <c r="J299" s="259"/>
      <c r="K299" s="214">
        <v>1</v>
      </c>
      <c r="L299" s="192">
        <f t="shared" si="30"/>
        <v>1</v>
      </c>
      <c r="M299" s="214"/>
      <c r="N299" t="str">
        <f t="shared" si="31"/>
        <v>8</v>
      </c>
      <c r="O299" s="193"/>
      <c r="P299" s="325"/>
      <c r="Q299" s="271"/>
      <c r="R299" s="30"/>
      <c r="T299" s="30"/>
      <c r="U299" s="194"/>
    </row>
    <row r="300" spans="1:21" ht="12.75" hidden="1">
      <c r="A300" s="213"/>
      <c r="B300" s="515">
        <v>2009</v>
      </c>
      <c r="C300" s="195">
        <f t="shared" si="10"/>
        <v>1</v>
      </c>
      <c r="D300" s="35" t="s">
        <v>78</v>
      </c>
      <c r="E300" s="156" t="s">
        <v>112</v>
      </c>
      <c r="F300" s="196">
        <f t="shared" si="29"/>
        <v>548700</v>
      </c>
      <c r="G300" s="222">
        <v>55.97</v>
      </c>
      <c r="H300" s="517">
        <f t="shared" si="11"/>
        <v>9803.4661425763807</v>
      </c>
      <c r="I300" s="194"/>
      <c r="J300" s="259"/>
      <c r="K300" s="214">
        <v>1</v>
      </c>
      <c r="L300" s="192">
        <f t="shared" si="30"/>
        <v>1</v>
      </c>
      <c r="M300" s="214"/>
      <c r="N300" t="str">
        <f t="shared" si="31"/>
        <v>9</v>
      </c>
      <c r="O300" s="193"/>
      <c r="P300" s="325"/>
      <c r="Q300" s="271"/>
      <c r="R300" s="30"/>
      <c r="T300" s="30"/>
      <c r="U300" s="194"/>
    </row>
    <row r="301" spans="1:21" ht="12.75" hidden="1">
      <c r="A301" s="213"/>
      <c r="B301" s="515">
        <v>2010</v>
      </c>
      <c r="C301" s="195">
        <f t="shared" si="10"/>
        <v>1</v>
      </c>
      <c r="D301" s="35" t="s">
        <v>71</v>
      </c>
      <c r="E301" s="156" t="s">
        <v>112</v>
      </c>
      <c r="F301" s="196">
        <f t="shared" si="29"/>
        <v>500348</v>
      </c>
      <c r="G301" s="222">
        <v>51.44</v>
      </c>
      <c r="H301" s="517">
        <f t="shared" si="11"/>
        <v>9726.827371695179</v>
      </c>
      <c r="I301" s="194"/>
      <c r="J301" s="259"/>
      <c r="K301" s="214">
        <v>1</v>
      </c>
      <c r="L301" s="192">
        <f t="shared" si="30"/>
        <v>1</v>
      </c>
      <c r="M301" s="214"/>
      <c r="N301" t="str">
        <f t="shared" si="31"/>
        <v>0</v>
      </c>
      <c r="O301" s="193"/>
      <c r="P301" s="325"/>
      <c r="Q301" s="271"/>
      <c r="R301" s="30"/>
      <c r="T301" s="30"/>
      <c r="U301" s="194"/>
    </row>
    <row r="302" spans="1:21" ht="12.75" hidden="1">
      <c r="A302" s="213"/>
      <c r="B302" s="515">
        <v>2011</v>
      </c>
      <c r="C302" s="195">
        <f t="shared" si="10"/>
        <v>1</v>
      </c>
      <c r="D302" s="35" t="s">
        <v>71</v>
      </c>
      <c r="E302" s="156" t="s">
        <v>112</v>
      </c>
      <c r="F302" s="196">
        <f t="shared" si="29"/>
        <v>500348</v>
      </c>
      <c r="G302" s="222">
        <v>51.44</v>
      </c>
      <c r="H302" s="517">
        <f t="shared" si="11"/>
        <v>9726.827371695179</v>
      </c>
      <c r="I302" s="194"/>
      <c r="J302" s="259"/>
      <c r="K302" s="214">
        <v>1</v>
      </c>
      <c r="L302" s="192">
        <f t="shared" si="30"/>
        <v>1</v>
      </c>
      <c r="M302" s="214"/>
      <c r="N302" t="str">
        <f t="shared" si="31"/>
        <v>1</v>
      </c>
      <c r="O302" s="193"/>
      <c r="P302" s="325"/>
      <c r="Q302" s="271"/>
      <c r="R302" s="30"/>
      <c r="T302" s="30"/>
      <c r="U302" s="194"/>
    </row>
    <row r="303" spans="1:21" ht="12.75" hidden="1">
      <c r="A303" s="213"/>
      <c r="B303" s="515">
        <v>2012</v>
      </c>
      <c r="C303" s="195">
        <f t="shared" si="10"/>
        <v>1</v>
      </c>
      <c r="D303" s="35" t="s">
        <v>71</v>
      </c>
      <c r="E303" s="156" t="s">
        <v>112</v>
      </c>
      <c r="F303" s="196">
        <f t="shared" si="29"/>
        <v>500931</v>
      </c>
      <c r="G303" s="222">
        <v>51.5</v>
      </c>
      <c r="H303" s="517">
        <f t="shared" si="11"/>
        <v>9726.8155339805817</v>
      </c>
      <c r="I303" s="194"/>
      <c r="J303" s="259"/>
      <c r="K303" s="214">
        <v>1</v>
      </c>
      <c r="L303" s="192">
        <f t="shared" si="30"/>
        <v>1</v>
      </c>
      <c r="M303" s="214"/>
      <c r="N303" t="str">
        <f t="shared" si="31"/>
        <v>2</v>
      </c>
      <c r="O303" s="193"/>
      <c r="P303" s="325"/>
      <c r="Q303" s="271"/>
      <c r="R303" s="30"/>
      <c r="T303" s="30"/>
      <c r="U303" s="194"/>
    </row>
    <row r="304" spans="1:21" ht="12.75" hidden="1">
      <c r="A304" s="213"/>
      <c r="B304" s="515">
        <v>2101</v>
      </c>
      <c r="C304" s="195">
        <f t="shared" si="10"/>
        <v>1</v>
      </c>
      <c r="D304" s="35" t="s">
        <v>78</v>
      </c>
      <c r="E304" s="156" t="s">
        <v>112</v>
      </c>
      <c r="F304" s="196">
        <f t="shared" si="29"/>
        <v>548700</v>
      </c>
      <c r="G304" s="222">
        <v>55.97</v>
      </c>
      <c r="H304" s="517">
        <f t="shared" si="11"/>
        <v>9803.4661425763807</v>
      </c>
      <c r="I304" s="194"/>
      <c r="J304" s="259"/>
      <c r="K304" s="214">
        <v>1</v>
      </c>
      <c r="L304" s="192">
        <f t="shared" si="30"/>
        <v>1</v>
      </c>
      <c r="M304" s="214"/>
      <c r="N304" t="str">
        <f t="shared" si="31"/>
        <v>1</v>
      </c>
      <c r="O304" s="193"/>
      <c r="P304" s="325"/>
      <c r="Q304" s="271"/>
      <c r="R304" s="30"/>
      <c r="T304" s="30"/>
      <c r="U304" s="194"/>
    </row>
    <row r="305" spans="1:21" ht="12.75" hidden="1">
      <c r="A305" s="213"/>
      <c r="B305" s="515">
        <v>2102</v>
      </c>
      <c r="C305" s="195">
        <f t="shared" si="10"/>
        <v>1</v>
      </c>
      <c r="D305" s="35" t="s">
        <v>56</v>
      </c>
      <c r="E305" s="156" t="s">
        <v>112</v>
      </c>
      <c r="F305" s="196">
        <f t="shared" si="29"/>
        <v>704875</v>
      </c>
      <c r="G305" s="222">
        <v>72.08</v>
      </c>
      <c r="H305" s="517">
        <f t="shared" si="11"/>
        <v>9779.0649278579367</v>
      </c>
      <c r="I305" s="194"/>
      <c r="J305" s="259"/>
      <c r="K305" s="214">
        <v>1</v>
      </c>
      <c r="L305" s="192">
        <f t="shared" si="30"/>
        <v>1</v>
      </c>
      <c r="M305" s="214"/>
      <c r="N305" t="str">
        <f t="shared" si="31"/>
        <v>2</v>
      </c>
      <c r="O305" s="193"/>
      <c r="P305" s="325"/>
      <c r="Q305" s="271"/>
      <c r="R305" s="30"/>
      <c r="T305" s="30"/>
      <c r="U305" s="194"/>
    </row>
    <row r="306" spans="1:21" ht="12.75" hidden="1">
      <c r="A306" s="213"/>
      <c r="B306" s="515">
        <v>2103</v>
      </c>
      <c r="C306" s="195">
        <f t="shared" si="10"/>
        <v>1</v>
      </c>
      <c r="D306" s="35" t="s">
        <v>56</v>
      </c>
      <c r="E306" s="156" t="s">
        <v>112</v>
      </c>
      <c r="F306" s="196">
        <f t="shared" si="29"/>
        <v>742916</v>
      </c>
      <c r="G306" s="222">
        <v>75.97</v>
      </c>
      <c r="H306" s="517">
        <f t="shared" si="11"/>
        <v>9779.0706857970254</v>
      </c>
      <c r="I306" s="194"/>
      <c r="J306" s="259"/>
      <c r="K306" s="214">
        <v>1</v>
      </c>
      <c r="L306" s="192">
        <f t="shared" si="30"/>
        <v>1</v>
      </c>
      <c r="M306" s="214"/>
      <c r="N306" t="str">
        <f t="shared" si="31"/>
        <v>3</v>
      </c>
      <c r="O306" s="193"/>
      <c r="P306" s="325"/>
      <c r="Q306" s="271"/>
      <c r="R306" s="30"/>
      <c r="T306" s="30"/>
      <c r="U306" s="194"/>
    </row>
    <row r="307" spans="1:21" ht="12.75" hidden="1">
      <c r="A307" s="213"/>
      <c r="B307" s="515">
        <v>2104</v>
      </c>
      <c r="C307" s="195">
        <f t="shared" si="10"/>
        <v>1</v>
      </c>
      <c r="D307" s="35" t="s">
        <v>79</v>
      </c>
      <c r="E307" s="156" t="s">
        <v>112</v>
      </c>
      <c r="F307" s="196">
        <f t="shared" si="29"/>
        <v>460882</v>
      </c>
      <c r="G307" s="222">
        <v>47.01</v>
      </c>
      <c r="H307" s="517">
        <f t="shared" si="11"/>
        <v>9803.9140608381203</v>
      </c>
      <c r="I307" s="194"/>
      <c r="J307" s="259"/>
      <c r="K307" s="214">
        <v>1</v>
      </c>
      <c r="L307" s="192">
        <f t="shared" si="30"/>
        <v>1</v>
      </c>
      <c r="M307" s="214"/>
      <c r="N307" t="str">
        <f t="shared" si="31"/>
        <v>4</v>
      </c>
      <c r="O307" s="193"/>
      <c r="P307" s="325"/>
      <c r="Q307" s="271"/>
      <c r="R307" s="30"/>
      <c r="T307" s="30"/>
      <c r="U307" s="194"/>
    </row>
    <row r="308" spans="1:21" ht="12.75" hidden="1">
      <c r="A308" s="213"/>
      <c r="B308" s="515">
        <v>2105</v>
      </c>
      <c r="C308" s="195">
        <f t="shared" si="10"/>
        <v>1</v>
      </c>
      <c r="D308" s="35" t="s">
        <v>79</v>
      </c>
      <c r="E308" s="156" t="s">
        <v>112</v>
      </c>
      <c r="F308" s="196">
        <f t="shared" si="29"/>
        <v>460882</v>
      </c>
      <c r="G308" s="222">
        <v>47.01</v>
      </c>
      <c r="H308" s="517">
        <f t="shared" si="11"/>
        <v>9803.9140608381203</v>
      </c>
      <c r="I308" s="194"/>
      <c r="J308" s="259"/>
      <c r="K308" s="214">
        <v>1</v>
      </c>
      <c r="L308" s="192">
        <f t="shared" si="30"/>
        <v>1</v>
      </c>
      <c r="M308" s="214"/>
      <c r="N308" t="str">
        <f t="shared" si="31"/>
        <v>5</v>
      </c>
      <c r="O308" s="193"/>
      <c r="P308" s="325"/>
      <c r="Q308" s="271"/>
      <c r="R308" s="30"/>
      <c r="T308" s="30"/>
      <c r="U308" s="194"/>
    </row>
    <row r="309" spans="1:21" ht="12.75" hidden="1">
      <c r="A309" s="213"/>
      <c r="B309" s="515">
        <v>2106</v>
      </c>
      <c r="C309" s="195">
        <f t="shared" si="10"/>
        <v>1</v>
      </c>
      <c r="D309" s="35" t="s">
        <v>79</v>
      </c>
      <c r="E309" s="156" t="s">
        <v>112</v>
      </c>
      <c r="F309" s="196">
        <f t="shared" si="29"/>
        <v>460882</v>
      </c>
      <c r="G309" s="222">
        <v>47.01</v>
      </c>
      <c r="H309" s="517">
        <f t="shared" si="11"/>
        <v>9803.9140608381203</v>
      </c>
      <c r="I309" s="194"/>
      <c r="J309" s="259"/>
      <c r="K309" s="214">
        <v>1</v>
      </c>
      <c r="L309" s="192">
        <f t="shared" si="30"/>
        <v>1</v>
      </c>
      <c r="M309" s="214"/>
      <c r="N309" t="str">
        <f t="shared" si="31"/>
        <v>6</v>
      </c>
      <c r="O309" s="193"/>
      <c r="P309" s="325"/>
      <c r="Q309" s="271"/>
      <c r="R309" s="30"/>
      <c r="T309" s="30"/>
      <c r="U309" s="194"/>
    </row>
    <row r="310" spans="1:21" ht="12.75" hidden="1">
      <c r="A310" s="213"/>
      <c r="B310" s="515">
        <v>2107</v>
      </c>
      <c r="C310" s="195">
        <f t="shared" si="10"/>
        <v>1</v>
      </c>
      <c r="D310" s="35" t="s">
        <v>56</v>
      </c>
      <c r="E310" s="156" t="s">
        <v>112</v>
      </c>
      <c r="F310" s="196">
        <f t="shared" si="29"/>
        <v>742818</v>
      </c>
      <c r="G310" s="222">
        <v>75.959999999999994</v>
      </c>
      <c r="H310" s="517">
        <f t="shared" si="11"/>
        <v>9779.067930489733</v>
      </c>
      <c r="I310" s="194"/>
      <c r="J310" s="259"/>
      <c r="K310" s="214">
        <v>1</v>
      </c>
      <c r="L310" s="192">
        <f t="shared" si="30"/>
        <v>1</v>
      </c>
      <c r="M310" s="214"/>
      <c r="N310" t="str">
        <f t="shared" si="31"/>
        <v>7</v>
      </c>
      <c r="O310" s="193"/>
      <c r="P310" s="325"/>
      <c r="Q310" s="271"/>
      <c r="R310" s="30"/>
      <c r="T310" s="30"/>
      <c r="U310" s="194"/>
    </row>
    <row r="311" spans="1:21" ht="12.75" hidden="1">
      <c r="A311" s="213"/>
      <c r="B311" s="515">
        <v>2108</v>
      </c>
      <c r="C311" s="195">
        <f t="shared" si="10"/>
        <v>1</v>
      </c>
      <c r="D311" s="35" t="s">
        <v>56</v>
      </c>
      <c r="E311" s="156" t="s">
        <v>112</v>
      </c>
      <c r="F311" s="196">
        <f t="shared" si="29"/>
        <v>704875</v>
      </c>
      <c r="G311" s="222">
        <v>72.08</v>
      </c>
      <c r="H311" s="517">
        <f t="shared" si="11"/>
        <v>9779.0649278579367</v>
      </c>
      <c r="I311" s="194"/>
      <c r="J311" s="259"/>
      <c r="K311" s="214">
        <v>1</v>
      </c>
      <c r="L311" s="192">
        <f t="shared" si="30"/>
        <v>1</v>
      </c>
      <c r="M311" s="214"/>
      <c r="N311" t="str">
        <f t="shared" si="31"/>
        <v>8</v>
      </c>
      <c r="O311" s="193"/>
      <c r="P311" s="325"/>
      <c r="Q311" s="271"/>
      <c r="R311" s="30"/>
      <c r="T311" s="30"/>
      <c r="U311" s="194"/>
    </row>
    <row r="312" spans="1:21" ht="12.75" hidden="1">
      <c r="A312" s="213"/>
      <c r="B312" s="515">
        <v>2109</v>
      </c>
      <c r="C312" s="195">
        <f t="shared" si="10"/>
        <v>1</v>
      </c>
      <c r="D312" s="35" t="s">
        <v>78</v>
      </c>
      <c r="E312" s="156" t="s">
        <v>112</v>
      </c>
      <c r="F312" s="196">
        <f t="shared" si="29"/>
        <v>548700</v>
      </c>
      <c r="G312" s="222">
        <v>55.97</v>
      </c>
      <c r="H312" s="517">
        <f t="shared" si="11"/>
        <v>9803.4661425763807</v>
      </c>
      <c r="I312" s="194"/>
      <c r="J312" s="259"/>
      <c r="K312" s="214">
        <v>1</v>
      </c>
      <c r="L312" s="192">
        <f t="shared" si="30"/>
        <v>1</v>
      </c>
      <c r="M312" s="214"/>
      <c r="N312" t="str">
        <f t="shared" si="31"/>
        <v>9</v>
      </c>
      <c r="O312" s="193"/>
      <c r="P312" s="325"/>
      <c r="Q312" s="271"/>
      <c r="R312" s="30"/>
      <c r="T312" s="30"/>
      <c r="U312" s="194"/>
    </row>
    <row r="313" spans="1:21" ht="12.75" hidden="1">
      <c r="A313" s="213"/>
      <c r="B313" s="515">
        <v>2110</v>
      </c>
      <c r="C313" s="195">
        <f t="shared" si="10"/>
        <v>1</v>
      </c>
      <c r="D313" s="35" t="s">
        <v>71</v>
      </c>
      <c r="E313" s="156" t="s">
        <v>112</v>
      </c>
      <c r="F313" s="196">
        <f t="shared" si="29"/>
        <v>500348</v>
      </c>
      <c r="G313" s="222">
        <v>51.44</v>
      </c>
      <c r="H313" s="517">
        <f t="shared" si="11"/>
        <v>9726.827371695179</v>
      </c>
      <c r="I313" s="194"/>
      <c r="J313" s="259"/>
      <c r="K313" s="214">
        <v>1</v>
      </c>
      <c r="L313" s="192">
        <f t="shared" si="30"/>
        <v>1</v>
      </c>
      <c r="M313" s="214"/>
      <c r="N313" t="str">
        <f t="shared" si="31"/>
        <v>0</v>
      </c>
      <c r="O313" s="193"/>
      <c r="P313" s="325"/>
      <c r="Q313" s="271"/>
      <c r="R313" s="30"/>
      <c r="T313" s="30"/>
      <c r="U313" s="194"/>
    </row>
    <row r="314" spans="1:21" ht="12.75" hidden="1">
      <c r="A314" s="213"/>
      <c r="B314" s="515">
        <v>2111</v>
      </c>
      <c r="C314" s="195">
        <f t="shared" si="10"/>
        <v>1</v>
      </c>
      <c r="D314" s="35" t="s">
        <v>71</v>
      </c>
      <c r="E314" s="156" t="s">
        <v>112</v>
      </c>
      <c r="F314" s="196">
        <f t="shared" si="29"/>
        <v>500931</v>
      </c>
      <c r="G314" s="222">
        <v>51.5</v>
      </c>
      <c r="H314" s="517">
        <f t="shared" si="11"/>
        <v>9726.8155339805817</v>
      </c>
      <c r="I314" s="194"/>
      <c r="J314" s="259"/>
      <c r="K314" s="214">
        <v>1</v>
      </c>
      <c r="L314" s="192">
        <f t="shared" si="30"/>
        <v>1</v>
      </c>
      <c r="M314" s="214"/>
      <c r="N314" t="str">
        <f t="shared" si="31"/>
        <v>1</v>
      </c>
      <c r="O314" s="193"/>
      <c r="P314" s="325"/>
      <c r="Q314" s="271"/>
      <c r="R314" s="30"/>
      <c r="T314" s="30"/>
      <c r="U314" s="194"/>
    </row>
    <row r="315" spans="1:21" ht="12.75" hidden="1">
      <c r="A315" s="213"/>
      <c r="B315" s="515">
        <v>2112</v>
      </c>
      <c r="C315" s="195">
        <f t="shared" si="10"/>
        <v>1</v>
      </c>
      <c r="D315" s="35" t="s">
        <v>71</v>
      </c>
      <c r="E315" s="156" t="s">
        <v>112</v>
      </c>
      <c r="F315" s="196">
        <f t="shared" si="29"/>
        <v>500348</v>
      </c>
      <c r="G315" s="222">
        <v>51.44</v>
      </c>
      <c r="H315" s="517">
        <f t="shared" si="11"/>
        <v>9726.827371695179</v>
      </c>
      <c r="I315" s="194"/>
      <c r="J315" s="259"/>
      <c r="K315" s="214">
        <v>1</v>
      </c>
      <c r="L315" s="192">
        <f t="shared" si="30"/>
        <v>1</v>
      </c>
      <c r="M315" s="214"/>
      <c r="N315" t="str">
        <f t="shared" si="31"/>
        <v>2</v>
      </c>
      <c r="O315" s="193"/>
      <c r="P315" s="325"/>
      <c r="Q315" s="271"/>
      <c r="R315" s="30"/>
      <c r="T315" s="30"/>
      <c r="U315" s="194"/>
    </row>
    <row r="316" spans="1:21" ht="12.75" hidden="1">
      <c r="A316" s="213"/>
      <c r="B316" s="515">
        <v>2201</v>
      </c>
      <c r="C316" s="195">
        <f t="shared" si="10"/>
        <v>1</v>
      </c>
      <c r="D316" s="35" t="s">
        <v>78</v>
      </c>
      <c r="E316" s="156" t="s">
        <v>112</v>
      </c>
      <c r="F316" s="196">
        <f t="shared" si="29"/>
        <v>548700</v>
      </c>
      <c r="G316" s="222">
        <v>55.97</v>
      </c>
      <c r="H316" s="517">
        <f t="shared" si="11"/>
        <v>9803.4661425763807</v>
      </c>
      <c r="I316" s="194"/>
      <c r="J316" s="259"/>
      <c r="K316" s="214">
        <v>1</v>
      </c>
      <c r="L316" s="192">
        <f t="shared" si="30"/>
        <v>1</v>
      </c>
      <c r="M316" s="214"/>
      <c r="N316" t="str">
        <f t="shared" si="31"/>
        <v>1</v>
      </c>
      <c r="O316" s="193"/>
      <c r="P316" s="325"/>
      <c r="Q316" s="271"/>
      <c r="R316" s="30"/>
      <c r="T316" s="30"/>
      <c r="U316" s="194"/>
    </row>
    <row r="317" spans="1:21" ht="12.75" hidden="1">
      <c r="A317" s="213"/>
      <c r="B317" s="515">
        <v>2202</v>
      </c>
      <c r="C317" s="195">
        <f t="shared" si="10"/>
        <v>1</v>
      </c>
      <c r="D317" s="35" t="s">
        <v>56</v>
      </c>
      <c r="E317" s="156" t="s">
        <v>112</v>
      </c>
      <c r="F317" s="196">
        <f t="shared" si="29"/>
        <v>704875</v>
      </c>
      <c r="G317" s="222">
        <v>72.08</v>
      </c>
      <c r="H317" s="517">
        <f t="shared" si="11"/>
        <v>9779.0649278579367</v>
      </c>
      <c r="I317" s="194"/>
      <c r="J317" s="259"/>
      <c r="K317" s="214">
        <v>1</v>
      </c>
      <c r="L317" s="192">
        <f t="shared" si="30"/>
        <v>1</v>
      </c>
      <c r="M317" s="214"/>
      <c r="N317" t="str">
        <f t="shared" si="31"/>
        <v>2</v>
      </c>
      <c r="O317" s="193"/>
      <c r="P317" s="325"/>
      <c r="Q317" s="271"/>
      <c r="R317" s="30"/>
      <c r="T317" s="30"/>
      <c r="U317" s="194"/>
    </row>
    <row r="318" spans="1:21" ht="12.75" hidden="1">
      <c r="A318" s="213"/>
      <c r="B318" s="515">
        <v>2203</v>
      </c>
      <c r="C318" s="195">
        <f t="shared" si="10"/>
        <v>1</v>
      </c>
      <c r="D318" s="35" t="s">
        <v>56</v>
      </c>
      <c r="E318" s="156" t="s">
        <v>112</v>
      </c>
      <c r="F318" s="196">
        <f t="shared" si="29"/>
        <v>742916</v>
      </c>
      <c r="G318" s="222">
        <v>75.97</v>
      </c>
      <c r="H318" s="517">
        <f t="shared" si="11"/>
        <v>9779.0706857970254</v>
      </c>
      <c r="I318" s="194"/>
      <c r="J318" s="259"/>
      <c r="K318" s="214">
        <v>1</v>
      </c>
      <c r="L318" s="192">
        <f t="shared" si="30"/>
        <v>1</v>
      </c>
      <c r="M318" s="214"/>
      <c r="N318" t="str">
        <f t="shared" si="31"/>
        <v>3</v>
      </c>
      <c r="O318" s="193"/>
      <c r="P318" s="325"/>
      <c r="Q318" s="271"/>
      <c r="R318" s="30"/>
      <c r="T318" s="30"/>
      <c r="U318" s="194"/>
    </row>
    <row r="319" spans="1:21" ht="12.75" hidden="1">
      <c r="A319" s="213"/>
      <c r="B319" s="515">
        <v>2204</v>
      </c>
      <c r="C319" s="195">
        <f t="shared" si="10"/>
        <v>1</v>
      </c>
      <c r="D319" s="35" t="s">
        <v>79</v>
      </c>
      <c r="E319" s="156" t="s">
        <v>112</v>
      </c>
      <c r="F319" s="196">
        <f t="shared" si="29"/>
        <v>460882</v>
      </c>
      <c r="G319" s="222">
        <v>47.01</v>
      </c>
      <c r="H319" s="517">
        <f t="shared" si="11"/>
        <v>9803.9140608381203</v>
      </c>
      <c r="I319" s="194"/>
      <c r="J319" s="259"/>
      <c r="K319" s="214">
        <v>1</v>
      </c>
      <c r="L319" s="192">
        <f t="shared" si="30"/>
        <v>1</v>
      </c>
      <c r="M319" s="214"/>
      <c r="N319" t="str">
        <f t="shared" si="31"/>
        <v>4</v>
      </c>
      <c r="O319" s="193"/>
      <c r="P319" s="325"/>
      <c r="Q319" s="271"/>
      <c r="R319" s="30"/>
      <c r="T319" s="30"/>
      <c r="U319" s="194"/>
    </row>
    <row r="320" spans="1:21" ht="12.75" hidden="1">
      <c r="A320" s="213"/>
      <c r="B320" s="515">
        <v>2205</v>
      </c>
      <c r="C320" s="195">
        <f t="shared" si="10"/>
        <v>1</v>
      </c>
      <c r="D320" s="35" t="s">
        <v>79</v>
      </c>
      <c r="E320" s="156" t="s">
        <v>112</v>
      </c>
      <c r="F320" s="196">
        <f t="shared" si="29"/>
        <v>460882</v>
      </c>
      <c r="G320" s="222">
        <v>47.01</v>
      </c>
      <c r="H320" s="517">
        <f t="shared" si="11"/>
        <v>9803.9140608381203</v>
      </c>
      <c r="I320" s="194"/>
      <c r="J320" s="259"/>
      <c r="K320" s="214">
        <v>1</v>
      </c>
      <c r="L320" s="192">
        <f t="shared" si="30"/>
        <v>1</v>
      </c>
      <c r="M320" s="214"/>
      <c r="N320" t="str">
        <f t="shared" si="31"/>
        <v>5</v>
      </c>
      <c r="O320" s="193"/>
      <c r="P320" s="325"/>
      <c r="Q320" s="271"/>
      <c r="R320" s="30"/>
      <c r="T320" s="30"/>
      <c r="U320" s="194"/>
    </row>
    <row r="321" spans="1:21" ht="12.75" hidden="1">
      <c r="A321" s="213"/>
      <c r="B321" s="515">
        <v>2206</v>
      </c>
      <c r="C321" s="195">
        <f t="shared" si="10"/>
        <v>1</v>
      </c>
      <c r="D321" s="35" t="s">
        <v>79</v>
      </c>
      <c r="E321" s="156" t="s">
        <v>112</v>
      </c>
      <c r="F321" s="196">
        <f t="shared" si="29"/>
        <v>460882</v>
      </c>
      <c r="G321" s="222">
        <v>47.01</v>
      </c>
      <c r="H321" s="517">
        <f t="shared" si="11"/>
        <v>9803.9140608381203</v>
      </c>
      <c r="I321" s="194"/>
      <c r="J321" s="259"/>
      <c r="K321" s="214">
        <v>1</v>
      </c>
      <c r="L321" s="192">
        <f t="shared" si="30"/>
        <v>1</v>
      </c>
      <c r="M321" s="214"/>
      <c r="N321" t="str">
        <f t="shared" si="31"/>
        <v>6</v>
      </c>
      <c r="O321" s="193"/>
      <c r="P321" s="325"/>
      <c r="Q321" s="271"/>
      <c r="R321" s="30"/>
      <c r="T321" s="30"/>
      <c r="U321" s="194"/>
    </row>
    <row r="322" spans="1:21" ht="12.75" hidden="1">
      <c r="A322" s="213"/>
      <c r="B322" s="515">
        <v>2207</v>
      </c>
      <c r="C322" s="195">
        <f t="shared" si="10"/>
        <v>1</v>
      </c>
      <c r="D322" s="35" t="s">
        <v>56</v>
      </c>
      <c r="E322" s="156" t="s">
        <v>112</v>
      </c>
      <c r="F322" s="196">
        <f t="shared" si="29"/>
        <v>742818</v>
      </c>
      <c r="G322" s="222">
        <v>75.959999999999994</v>
      </c>
      <c r="H322" s="517">
        <f t="shared" si="11"/>
        <v>9779.067930489733</v>
      </c>
      <c r="I322" s="194"/>
      <c r="J322" s="259"/>
      <c r="K322" s="214">
        <v>1</v>
      </c>
      <c r="L322" s="192">
        <f t="shared" si="30"/>
        <v>1</v>
      </c>
      <c r="M322" s="214"/>
      <c r="N322" t="str">
        <f t="shared" si="31"/>
        <v>7</v>
      </c>
      <c r="O322" s="193"/>
      <c r="P322" s="325"/>
      <c r="Q322" s="271"/>
      <c r="R322" s="30"/>
      <c r="T322" s="30"/>
      <c r="U322" s="194"/>
    </row>
    <row r="323" spans="1:21" ht="12.75" hidden="1">
      <c r="A323" s="213"/>
      <c r="B323" s="515">
        <v>2208</v>
      </c>
      <c r="C323" s="195">
        <f t="shared" si="10"/>
        <v>1</v>
      </c>
      <c r="D323" s="35" t="s">
        <v>56</v>
      </c>
      <c r="E323" s="156" t="s">
        <v>112</v>
      </c>
      <c r="F323" s="196">
        <f t="shared" si="29"/>
        <v>704875</v>
      </c>
      <c r="G323" s="222">
        <v>72.08</v>
      </c>
      <c r="H323" s="517">
        <f t="shared" si="11"/>
        <v>9779.0649278579367</v>
      </c>
      <c r="I323" s="194"/>
      <c r="J323" s="259"/>
      <c r="K323" s="214">
        <v>1</v>
      </c>
      <c r="L323" s="192">
        <f t="shared" si="30"/>
        <v>1</v>
      </c>
      <c r="M323" s="214"/>
      <c r="N323" t="str">
        <f t="shared" si="31"/>
        <v>8</v>
      </c>
      <c r="O323" s="193"/>
      <c r="P323" s="325"/>
      <c r="Q323" s="271"/>
      <c r="R323" s="30"/>
      <c r="T323" s="30"/>
      <c r="U323" s="194"/>
    </row>
    <row r="324" spans="1:21" ht="12.75">
      <c r="A324" s="213" t="s">
        <v>118</v>
      </c>
      <c r="B324" s="515">
        <v>2209</v>
      </c>
      <c r="C324" s="195">
        <f t="shared" si="10"/>
        <v>1</v>
      </c>
      <c r="D324" s="35" t="s">
        <v>78</v>
      </c>
      <c r="E324" s="156" t="s">
        <v>113</v>
      </c>
      <c r="F324" s="196">
        <f t="shared" si="29"/>
        <v>548700</v>
      </c>
      <c r="G324" s="222">
        <v>55.97</v>
      </c>
      <c r="H324" s="517">
        <f t="shared" si="11"/>
        <v>9803.4661425763807</v>
      </c>
      <c r="I324" s="213" t="s">
        <v>118</v>
      </c>
      <c r="J324" s="259"/>
      <c r="K324" s="214">
        <v>1</v>
      </c>
      <c r="L324" s="192">
        <f t="shared" si="30"/>
        <v>1</v>
      </c>
      <c r="M324" s="214"/>
      <c r="N324" t="str">
        <f t="shared" si="31"/>
        <v>9</v>
      </c>
      <c r="O324" s="193"/>
      <c r="P324" s="325"/>
      <c r="Q324" s="271"/>
      <c r="R324" s="30"/>
      <c r="T324" s="30"/>
      <c r="U324" s="194"/>
    </row>
    <row r="325" spans="1:21" ht="12.75" hidden="1">
      <c r="A325" s="213"/>
      <c r="B325" s="515">
        <v>2210</v>
      </c>
      <c r="C325" s="195">
        <f t="shared" si="10"/>
        <v>1</v>
      </c>
      <c r="D325" s="35" t="s">
        <v>71</v>
      </c>
      <c r="E325" s="156" t="s">
        <v>112</v>
      </c>
      <c r="F325" s="196">
        <f t="shared" si="29"/>
        <v>500348</v>
      </c>
      <c r="G325" s="222">
        <v>51.44</v>
      </c>
      <c r="H325" s="517">
        <f t="shared" si="11"/>
        <v>9726.827371695179</v>
      </c>
      <c r="I325" s="194"/>
      <c r="J325" s="259"/>
      <c r="K325" s="214">
        <v>1</v>
      </c>
      <c r="L325" s="192">
        <f t="shared" si="30"/>
        <v>1</v>
      </c>
      <c r="M325" s="214"/>
      <c r="N325" t="str">
        <f t="shared" si="31"/>
        <v>0</v>
      </c>
      <c r="O325" s="193"/>
      <c r="P325" s="325"/>
      <c r="Q325" s="271"/>
      <c r="R325" s="30"/>
      <c r="T325" s="30"/>
      <c r="U325" s="194"/>
    </row>
    <row r="326" spans="1:21" ht="12.75" hidden="1">
      <c r="A326" s="213"/>
      <c r="B326" s="515">
        <v>2211</v>
      </c>
      <c r="C326" s="195">
        <f t="shared" si="10"/>
        <v>1</v>
      </c>
      <c r="D326" s="35" t="s">
        <v>71</v>
      </c>
      <c r="E326" s="156" t="s">
        <v>112</v>
      </c>
      <c r="F326" s="196">
        <f t="shared" si="29"/>
        <v>500348</v>
      </c>
      <c r="G326" s="222">
        <v>51.44</v>
      </c>
      <c r="H326" s="517">
        <f t="shared" si="11"/>
        <v>9726.827371695179</v>
      </c>
      <c r="I326" s="194"/>
      <c r="J326" s="259"/>
      <c r="K326" s="214">
        <v>1</v>
      </c>
      <c r="L326" s="192">
        <f t="shared" si="30"/>
        <v>1</v>
      </c>
      <c r="M326" s="214"/>
      <c r="N326" t="str">
        <f t="shared" si="31"/>
        <v>1</v>
      </c>
      <c r="O326" s="193"/>
      <c r="P326" s="325"/>
      <c r="Q326" s="271"/>
      <c r="R326" s="30"/>
      <c r="T326" s="30"/>
      <c r="U326" s="194"/>
    </row>
    <row r="327" spans="1:21" ht="12.75" hidden="1">
      <c r="A327" s="213"/>
      <c r="B327" s="515">
        <v>2212</v>
      </c>
      <c r="C327" s="195">
        <f t="shared" si="10"/>
        <v>1</v>
      </c>
      <c r="D327" s="35" t="s">
        <v>71</v>
      </c>
      <c r="E327" s="156" t="s">
        <v>112</v>
      </c>
      <c r="F327" s="196">
        <f t="shared" si="29"/>
        <v>500931</v>
      </c>
      <c r="G327" s="222">
        <v>51.5</v>
      </c>
      <c r="H327" s="517">
        <f t="shared" si="11"/>
        <v>9726.8155339805817</v>
      </c>
      <c r="I327" s="194"/>
      <c r="J327" s="259"/>
      <c r="K327" s="214">
        <v>1</v>
      </c>
      <c r="L327" s="192">
        <f t="shared" si="30"/>
        <v>1</v>
      </c>
      <c r="M327" s="214"/>
      <c r="N327" t="str">
        <f t="shared" si="31"/>
        <v>2</v>
      </c>
      <c r="O327" s="193"/>
      <c r="P327" s="325"/>
      <c r="Q327" s="271"/>
      <c r="R327" s="30"/>
      <c r="T327" s="30"/>
      <c r="U327" s="194"/>
    </row>
    <row r="328" spans="1:21" ht="12.75" hidden="1">
      <c r="A328" s="213"/>
      <c r="B328" s="515">
        <v>2301</v>
      </c>
      <c r="C328" s="195">
        <f t="shared" si="10"/>
        <v>1</v>
      </c>
      <c r="D328" s="35" t="s">
        <v>78</v>
      </c>
      <c r="E328" s="156" t="s">
        <v>112</v>
      </c>
      <c r="F328" s="196">
        <f t="shared" si="29"/>
        <v>548700</v>
      </c>
      <c r="G328" s="222">
        <v>55.97</v>
      </c>
      <c r="H328" s="517">
        <f t="shared" si="11"/>
        <v>9803.4661425763807</v>
      </c>
      <c r="I328" s="194"/>
      <c r="J328" s="259"/>
      <c r="K328" s="214">
        <v>1</v>
      </c>
      <c r="L328" s="192">
        <f t="shared" si="30"/>
        <v>1</v>
      </c>
      <c r="M328" s="214"/>
      <c r="N328" t="str">
        <f t="shared" si="31"/>
        <v>1</v>
      </c>
      <c r="O328" s="193"/>
      <c r="P328" s="325"/>
      <c r="Q328" s="271"/>
      <c r="R328" s="30"/>
      <c r="T328" s="30"/>
      <c r="U328" s="194"/>
    </row>
    <row r="329" spans="1:21" ht="12.75" hidden="1">
      <c r="A329" s="213"/>
      <c r="B329" s="515">
        <v>2302</v>
      </c>
      <c r="C329" s="195">
        <f t="shared" si="10"/>
        <v>1</v>
      </c>
      <c r="D329" s="35" t="s">
        <v>56</v>
      </c>
      <c r="E329" s="156" t="s">
        <v>112</v>
      </c>
      <c r="F329" s="196">
        <f t="shared" si="29"/>
        <v>704875</v>
      </c>
      <c r="G329" s="222">
        <v>72.08</v>
      </c>
      <c r="H329" s="517">
        <f t="shared" si="11"/>
        <v>9779.0649278579367</v>
      </c>
      <c r="I329" s="194"/>
      <c r="J329" s="259"/>
      <c r="K329" s="214">
        <v>1</v>
      </c>
      <c r="L329" s="192">
        <f t="shared" si="30"/>
        <v>1</v>
      </c>
      <c r="M329" s="214"/>
      <c r="N329" t="str">
        <f t="shared" si="31"/>
        <v>2</v>
      </c>
      <c r="O329" s="193"/>
      <c r="P329" s="325"/>
      <c r="Q329" s="271"/>
      <c r="R329" s="30"/>
      <c r="T329" s="30"/>
      <c r="U329" s="194"/>
    </row>
    <row r="330" spans="1:21" ht="12.75" hidden="1">
      <c r="A330" s="213"/>
      <c r="B330" s="515">
        <v>2303</v>
      </c>
      <c r="C330" s="195">
        <f t="shared" si="10"/>
        <v>1</v>
      </c>
      <c r="D330" s="35" t="s">
        <v>56</v>
      </c>
      <c r="E330" s="156" t="s">
        <v>112</v>
      </c>
      <c r="F330" s="196">
        <f t="shared" si="29"/>
        <v>742916</v>
      </c>
      <c r="G330" s="222">
        <v>75.97</v>
      </c>
      <c r="H330" s="517">
        <f t="shared" si="11"/>
        <v>9779.0706857970254</v>
      </c>
      <c r="I330" s="194"/>
      <c r="J330" s="259"/>
      <c r="K330" s="214">
        <v>1</v>
      </c>
      <c r="L330" s="192">
        <f t="shared" si="30"/>
        <v>1</v>
      </c>
      <c r="M330" s="214"/>
      <c r="N330" t="str">
        <f t="shared" si="31"/>
        <v>3</v>
      </c>
      <c r="O330" s="193"/>
      <c r="P330" s="325"/>
      <c r="Q330" s="271"/>
      <c r="R330" s="30"/>
      <c r="T330" s="30"/>
      <c r="U330" s="194"/>
    </row>
    <row r="331" spans="1:21" ht="12.75" hidden="1">
      <c r="A331" s="213"/>
      <c r="B331" s="515">
        <v>2304</v>
      </c>
      <c r="C331" s="195">
        <f t="shared" si="10"/>
        <v>1</v>
      </c>
      <c r="D331" s="35" t="s">
        <v>79</v>
      </c>
      <c r="E331" s="156" t="s">
        <v>112</v>
      </c>
      <c r="F331" s="196">
        <f t="shared" si="29"/>
        <v>460882</v>
      </c>
      <c r="G331" s="222">
        <v>47.01</v>
      </c>
      <c r="H331" s="517">
        <f t="shared" si="11"/>
        <v>9803.9140608381203</v>
      </c>
      <c r="I331" s="194"/>
      <c r="J331" s="259"/>
      <c r="K331" s="214">
        <v>1</v>
      </c>
      <c r="L331" s="192">
        <f t="shared" si="30"/>
        <v>1</v>
      </c>
      <c r="M331" s="214"/>
      <c r="N331" t="str">
        <f t="shared" si="31"/>
        <v>4</v>
      </c>
      <c r="O331" s="193"/>
      <c r="P331" s="325"/>
      <c r="Q331" s="271"/>
      <c r="R331" s="30"/>
      <c r="T331" s="30"/>
      <c r="U331" s="194"/>
    </row>
    <row r="332" spans="1:21" ht="12.75" hidden="1">
      <c r="A332" s="213"/>
      <c r="B332" s="515">
        <v>2305</v>
      </c>
      <c r="C332" s="195">
        <f t="shared" si="10"/>
        <v>1</v>
      </c>
      <c r="D332" s="35" t="s">
        <v>79</v>
      </c>
      <c r="E332" s="156" t="s">
        <v>112</v>
      </c>
      <c r="F332" s="196">
        <f t="shared" si="29"/>
        <v>460882</v>
      </c>
      <c r="G332" s="222">
        <v>47.01</v>
      </c>
      <c r="H332" s="517">
        <f t="shared" si="11"/>
        <v>9803.9140608381203</v>
      </c>
      <c r="I332" s="194"/>
      <c r="J332" s="259"/>
      <c r="K332" s="214">
        <v>1</v>
      </c>
      <c r="L332" s="192">
        <f t="shared" si="30"/>
        <v>1</v>
      </c>
      <c r="M332" s="214"/>
      <c r="N332" t="str">
        <f t="shared" si="31"/>
        <v>5</v>
      </c>
      <c r="O332" s="193"/>
      <c r="P332" s="325"/>
      <c r="Q332" s="271"/>
      <c r="R332" s="30"/>
      <c r="T332" s="30"/>
      <c r="U332" s="194"/>
    </row>
    <row r="333" spans="1:21" ht="12.75" hidden="1">
      <c r="A333" s="213"/>
      <c r="B333" s="515">
        <v>2306</v>
      </c>
      <c r="C333" s="195">
        <f t="shared" si="10"/>
        <v>1</v>
      </c>
      <c r="D333" s="35" t="s">
        <v>79</v>
      </c>
      <c r="E333" s="156" t="s">
        <v>112</v>
      </c>
      <c r="F333" s="196">
        <f t="shared" si="29"/>
        <v>460882</v>
      </c>
      <c r="G333" s="222">
        <v>47.01</v>
      </c>
      <c r="H333" s="517">
        <f t="shared" si="11"/>
        <v>9803.9140608381203</v>
      </c>
      <c r="I333" s="194"/>
      <c r="J333" s="259"/>
      <c r="K333" s="214">
        <v>1</v>
      </c>
      <c r="L333" s="192">
        <f t="shared" si="30"/>
        <v>1</v>
      </c>
      <c r="M333" s="214"/>
      <c r="N333" t="str">
        <f t="shared" si="31"/>
        <v>6</v>
      </c>
      <c r="O333" s="193"/>
      <c r="P333" s="325"/>
      <c r="Q333" s="271"/>
      <c r="R333" s="30"/>
      <c r="T333" s="30"/>
      <c r="U333" s="194"/>
    </row>
    <row r="334" spans="1:21" ht="12.75" hidden="1">
      <c r="A334" s="213"/>
      <c r="B334" s="515">
        <v>2307</v>
      </c>
      <c r="C334" s="195">
        <f t="shared" si="10"/>
        <v>1</v>
      </c>
      <c r="D334" s="35" t="s">
        <v>56</v>
      </c>
      <c r="E334" s="156" t="s">
        <v>112</v>
      </c>
      <c r="F334" s="196">
        <f t="shared" si="29"/>
        <v>742818</v>
      </c>
      <c r="G334" s="222">
        <v>75.959999999999994</v>
      </c>
      <c r="H334" s="517">
        <f t="shared" si="11"/>
        <v>9779.067930489733</v>
      </c>
      <c r="I334" s="194"/>
      <c r="J334" s="259"/>
      <c r="K334" s="214">
        <v>1</v>
      </c>
      <c r="L334" s="192">
        <f t="shared" si="30"/>
        <v>1</v>
      </c>
      <c r="M334" s="214"/>
      <c r="N334" t="str">
        <f t="shared" si="31"/>
        <v>7</v>
      </c>
      <c r="O334" s="193"/>
      <c r="P334" s="325"/>
      <c r="Q334" s="271"/>
      <c r="R334" s="30"/>
      <c r="T334" s="30"/>
      <c r="U334" s="194"/>
    </row>
    <row r="335" spans="1:21" ht="12.75" hidden="1">
      <c r="A335" s="213"/>
      <c r="B335" s="515">
        <v>2308</v>
      </c>
      <c r="C335" s="195">
        <f t="shared" si="10"/>
        <v>1</v>
      </c>
      <c r="D335" s="35" t="s">
        <v>56</v>
      </c>
      <c r="E335" s="156" t="s">
        <v>112</v>
      </c>
      <c r="F335" s="196">
        <f t="shared" si="29"/>
        <v>704875</v>
      </c>
      <c r="G335" s="222">
        <v>72.08</v>
      </c>
      <c r="H335" s="517">
        <f t="shared" si="11"/>
        <v>9779.0649278579367</v>
      </c>
      <c r="I335" s="194"/>
      <c r="J335" s="259"/>
      <c r="K335" s="214">
        <v>1</v>
      </c>
      <c r="L335" s="192">
        <f t="shared" si="30"/>
        <v>1</v>
      </c>
      <c r="M335" s="214"/>
      <c r="N335" t="str">
        <f t="shared" si="31"/>
        <v>8</v>
      </c>
      <c r="O335" s="193"/>
      <c r="P335" s="325"/>
      <c r="Q335" s="271"/>
      <c r="R335" s="30"/>
      <c r="T335" s="30"/>
      <c r="U335" s="194"/>
    </row>
    <row r="336" spans="1:21" ht="12.75" hidden="1">
      <c r="A336" s="213"/>
      <c r="B336" s="515">
        <v>2309</v>
      </c>
      <c r="C336" s="195">
        <f t="shared" si="10"/>
        <v>1</v>
      </c>
      <c r="D336" s="35" t="s">
        <v>78</v>
      </c>
      <c r="E336" s="156" t="s">
        <v>112</v>
      </c>
      <c r="F336" s="196">
        <f t="shared" si="29"/>
        <v>548700</v>
      </c>
      <c r="G336" s="222">
        <v>55.97</v>
      </c>
      <c r="H336" s="517">
        <f t="shared" si="11"/>
        <v>9803.4661425763807</v>
      </c>
      <c r="I336" s="194"/>
      <c r="J336" s="259"/>
      <c r="K336" s="214">
        <v>1</v>
      </c>
      <c r="L336" s="192">
        <f t="shared" si="30"/>
        <v>1</v>
      </c>
      <c r="M336" s="214"/>
      <c r="N336" t="str">
        <f t="shared" si="31"/>
        <v>9</v>
      </c>
      <c r="O336" s="193"/>
      <c r="P336" s="325"/>
      <c r="Q336" s="271"/>
      <c r="R336" s="30"/>
      <c r="T336" s="30"/>
      <c r="U336" s="194"/>
    </row>
    <row r="337" spans="1:21" ht="12.75" hidden="1">
      <c r="A337" s="213"/>
      <c r="B337" s="515">
        <v>2310</v>
      </c>
      <c r="C337" s="195">
        <f t="shared" si="10"/>
        <v>1</v>
      </c>
      <c r="D337" s="35" t="s">
        <v>71</v>
      </c>
      <c r="E337" s="156" t="s">
        <v>112</v>
      </c>
      <c r="F337" s="196">
        <f t="shared" si="29"/>
        <v>500348</v>
      </c>
      <c r="G337" s="222">
        <v>51.44</v>
      </c>
      <c r="H337" s="517">
        <f t="shared" si="11"/>
        <v>9726.827371695179</v>
      </c>
      <c r="I337" s="194"/>
      <c r="J337" s="259"/>
      <c r="K337" s="214">
        <v>1</v>
      </c>
      <c r="L337" s="192">
        <f t="shared" si="30"/>
        <v>1</v>
      </c>
      <c r="M337" s="214"/>
      <c r="N337" t="str">
        <f t="shared" si="31"/>
        <v>0</v>
      </c>
      <c r="O337" s="193"/>
      <c r="P337" s="325"/>
      <c r="Q337" s="271"/>
      <c r="R337" s="30"/>
      <c r="T337" s="30"/>
      <c r="U337" s="194"/>
    </row>
    <row r="338" spans="1:21" ht="12.75" hidden="1">
      <c r="A338" s="213"/>
      <c r="B338" s="515">
        <v>2311</v>
      </c>
      <c r="C338" s="195">
        <f t="shared" si="10"/>
        <v>1</v>
      </c>
      <c r="D338" s="35" t="s">
        <v>71</v>
      </c>
      <c r="E338" s="156" t="s">
        <v>112</v>
      </c>
      <c r="F338" s="196">
        <f t="shared" si="29"/>
        <v>500931</v>
      </c>
      <c r="G338" s="222">
        <v>51.5</v>
      </c>
      <c r="H338" s="517">
        <f t="shared" si="11"/>
        <v>9726.8155339805817</v>
      </c>
      <c r="I338" s="194"/>
      <c r="J338" s="259"/>
      <c r="K338" s="214">
        <v>1</v>
      </c>
      <c r="L338" s="192">
        <f t="shared" si="30"/>
        <v>1</v>
      </c>
      <c r="M338" s="214"/>
      <c r="N338" t="str">
        <f t="shared" si="31"/>
        <v>1</v>
      </c>
      <c r="O338" s="193"/>
      <c r="P338" s="325"/>
      <c r="Q338" s="271"/>
      <c r="R338" s="30"/>
      <c r="T338" s="30"/>
      <c r="U338" s="194"/>
    </row>
    <row r="339" spans="1:21" ht="12.75" hidden="1">
      <c r="A339" s="213"/>
      <c r="B339" s="515">
        <v>2312</v>
      </c>
      <c r="C339" s="195">
        <f t="shared" si="10"/>
        <v>1</v>
      </c>
      <c r="D339" s="35" t="s">
        <v>71</v>
      </c>
      <c r="E339" s="156" t="s">
        <v>112</v>
      </c>
      <c r="F339" s="196">
        <f t="shared" si="29"/>
        <v>500348</v>
      </c>
      <c r="G339" s="222">
        <v>51.44</v>
      </c>
      <c r="H339" s="517">
        <f t="shared" si="11"/>
        <v>9726.827371695179</v>
      </c>
      <c r="I339" s="194"/>
      <c r="J339" s="259"/>
      <c r="K339" s="214">
        <v>1</v>
      </c>
      <c r="L339" s="192">
        <f t="shared" si="30"/>
        <v>1</v>
      </c>
      <c r="M339" s="214"/>
      <c r="N339" t="str">
        <f t="shared" si="31"/>
        <v>2</v>
      </c>
      <c r="O339" s="193"/>
      <c r="P339" s="325"/>
      <c r="Q339" s="271"/>
      <c r="R339" s="30"/>
      <c r="T339" s="30"/>
      <c r="U339" s="194"/>
    </row>
    <row r="340" spans="1:21" ht="12.75" hidden="1">
      <c r="A340" s="213"/>
      <c r="B340" s="515">
        <v>2401</v>
      </c>
      <c r="C340" s="195">
        <f t="shared" si="10"/>
        <v>1</v>
      </c>
      <c r="D340" s="35" t="s">
        <v>78</v>
      </c>
      <c r="E340" s="156" t="s">
        <v>112</v>
      </c>
      <c r="F340" s="196">
        <f t="shared" si="29"/>
        <v>548700</v>
      </c>
      <c r="G340" s="222">
        <v>55.97</v>
      </c>
      <c r="H340" s="517">
        <f t="shared" si="11"/>
        <v>9803.4661425763807</v>
      </c>
      <c r="I340" s="194"/>
      <c r="J340" s="259"/>
      <c r="K340" s="214">
        <v>1</v>
      </c>
      <c r="L340" s="192">
        <f t="shared" si="30"/>
        <v>1</v>
      </c>
      <c r="M340" s="214"/>
      <c r="N340" t="str">
        <f t="shared" si="31"/>
        <v>1</v>
      </c>
      <c r="O340" s="193"/>
      <c r="P340" s="325"/>
      <c r="Q340" s="271"/>
      <c r="R340" s="30"/>
      <c r="T340" s="30"/>
      <c r="U340" s="194"/>
    </row>
    <row r="341" spans="1:21" ht="12.75" hidden="1">
      <c r="A341" s="368"/>
      <c r="B341" s="515">
        <v>2402</v>
      </c>
      <c r="C341" s="195">
        <f t="shared" si="10"/>
        <v>1</v>
      </c>
      <c r="D341" s="35" t="s">
        <v>56</v>
      </c>
      <c r="E341" s="363" t="s">
        <v>112</v>
      </c>
      <c r="F341" s="196">
        <f t="shared" si="29"/>
        <v>704875</v>
      </c>
      <c r="G341" s="222">
        <v>72.08</v>
      </c>
      <c r="H341" s="517">
        <f t="shared" si="11"/>
        <v>9779.0649278579367</v>
      </c>
      <c r="I341" s="389"/>
      <c r="J341" s="259"/>
      <c r="K341" s="214">
        <v>1</v>
      </c>
      <c r="L341" s="192">
        <f t="shared" si="30"/>
        <v>1</v>
      </c>
      <c r="M341" s="214"/>
      <c r="N341" t="str">
        <f t="shared" si="31"/>
        <v>2</v>
      </c>
      <c r="O341" s="193"/>
      <c r="P341" s="325"/>
      <c r="Q341" s="271"/>
      <c r="R341" s="30"/>
      <c r="T341" s="30"/>
      <c r="U341" s="194"/>
    </row>
    <row r="342" spans="1:21" ht="12.75" hidden="1">
      <c r="A342" s="213"/>
      <c r="B342" s="515">
        <v>2403</v>
      </c>
      <c r="C342" s="195">
        <f t="shared" si="10"/>
        <v>1</v>
      </c>
      <c r="D342" s="35" t="s">
        <v>56</v>
      </c>
      <c r="E342" s="156" t="s">
        <v>112</v>
      </c>
      <c r="F342" s="196">
        <f t="shared" si="29"/>
        <v>742916</v>
      </c>
      <c r="G342" s="222">
        <v>75.97</v>
      </c>
      <c r="H342" s="517">
        <f t="shared" si="11"/>
        <v>9779.0706857970254</v>
      </c>
      <c r="I342" s="194"/>
      <c r="J342" s="259"/>
      <c r="K342" s="214">
        <v>1</v>
      </c>
      <c r="L342" s="192">
        <f t="shared" si="30"/>
        <v>1</v>
      </c>
      <c r="M342" s="214"/>
      <c r="N342" t="str">
        <f t="shared" si="31"/>
        <v>3</v>
      </c>
      <c r="O342" s="193"/>
      <c r="P342" s="325"/>
      <c r="Q342" s="271"/>
      <c r="R342" s="30"/>
      <c r="T342" s="30"/>
      <c r="U342" s="194"/>
    </row>
    <row r="343" spans="1:21" ht="12.75" hidden="1">
      <c r="A343" s="213"/>
      <c r="B343" s="515">
        <v>2404</v>
      </c>
      <c r="C343" s="195">
        <f t="shared" si="10"/>
        <v>1</v>
      </c>
      <c r="D343" s="35" t="s">
        <v>79</v>
      </c>
      <c r="E343" s="156" t="s">
        <v>112</v>
      </c>
      <c r="F343" s="196">
        <f t="shared" si="29"/>
        <v>460882</v>
      </c>
      <c r="G343" s="222">
        <v>47.01</v>
      </c>
      <c r="H343" s="517">
        <f t="shared" si="11"/>
        <v>9803.9140608381203</v>
      </c>
      <c r="I343" s="194"/>
      <c r="J343" s="259"/>
      <c r="K343" s="214">
        <v>1</v>
      </c>
      <c r="L343" s="192">
        <f t="shared" si="30"/>
        <v>1</v>
      </c>
      <c r="M343" s="214"/>
      <c r="N343" t="str">
        <f t="shared" si="31"/>
        <v>4</v>
      </c>
      <c r="O343" s="193"/>
      <c r="P343" s="325"/>
      <c r="Q343" s="271"/>
      <c r="R343" s="30"/>
      <c r="T343" s="30"/>
      <c r="U343" s="194"/>
    </row>
    <row r="344" spans="1:21" ht="12.75" hidden="1">
      <c r="A344" s="213"/>
      <c r="B344" s="515">
        <v>2405</v>
      </c>
      <c r="C344" s="195">
        <f t="shared" si="10"/>
        <v>1</v>
      </c>
      <c r="D344" s="35" t="s">
        <v>79</v>
      </c>
      <c r="E344" s="156" t="s">
        <v>112</v>
      </c>
      <c r="F344" s="196">
        <f t="shared" si="29"/>
        <v>460882</v>
      </c>
      <c r="G344" s="222">
        <v>47.01</v>
      </c>
      <c r="H344" s="517">
        <f t="shared" si="11"/>
        <v>9803.9140608381203</v>
      </c>
      <c r="I344" s="194"/>
      <c r="J344" s="259"/>
      <c r="K344" s="214">
        <v>1</v>
      </c>
      <c r="L344" s="192">
        <f t="shared" si="30"/>
        <v>1</v>
      </c>
      <c r="M344" s="214"/>
      <c r="N344" t="str">
        <f t="shared" si="31"/>
        <v>5</v>
      </c>
      <c r="O344" s="193"/>
      <c r="P344" s="325"/>
      <c r="Q344" s="271"/>
      <c r="R344" s="30"/>
      <c r="T344" s="30"/>
      <c r="U344" s="194"/>
    </row>
    <row r="345" spans="1:21" ht="12.75" hidden="1">
      <c r="A345" s="213"/>
      <c r="B345" s="515">
        <v>2406</v>
      </c>
      <c r="C345" s="195">
        <f t="shared" si="10"/>
        <v>1</v>
      </c>
      <c r="D345" s="35" t="s">
        <v>79</v>
      </c>
      <c r="E345" s="156" t="s">
        <v>112</v>
      </c>
      <c r="F345" s="196">
        <f t="shared" si="29"/>
        <v>460882</v>
      </c>
      <c r="G345" s="222">
        <v>47.01</v>
      </c>
      <c r="H345" s="517">
        <f t="shared" si="11"/>
        <v>9803.9140608381203</v>
      </c>
      <c r="I345" s="194"/>
      <c r="J345" s="259"/>
      <c r="K345" s="214">
        <v>1</v>
      </c>
      <c r="L345" s="192">
        <f t="shared" si="30"/>
        <v>1</v>
      </c>
      <c r="M345" s="214"/>
      <c r="N345" t="str">
        <f t="shared" si="31"/>
        <v>6</v>
      </c>
      <c r="O345" s="193"/>
      <c r="P345" s="325"/>
      <c r="Q345" s="271"/>
      <c r="R345" s="30"/>
      <c r="T345" s="30"/>
      <c r="U345" s="194"/>
    </row>
    <row r="346" spans="1:21" ht="12.75" hidden="1">
      <c r="A346" s="213"/>
      <c r="B346" s="515">
        <v>2407</v>
      </c>
      <c r="C346" s="195">
        <f t="shared" si="10"/>
        <v>1</v>
      </c>
      <c r="D346" s="35" t="s">
        <v>56</v>
      </c>
      <c r="E346" s="156" t="s">
        <v>112</v>
      </c>
      <c r="F346" s="196">
        <f t="shared" si="29"/>
        <v>742818</v>
      </c>
      <c r="G346" s="222">
        <v>75.959999999999994</v>
      </c>
      <c r="H346" s="517">
        <f t="shared" si="11"/>
        <v>9779.067930489733</v>
      </c>
      <c r="I346" s="194"/>
      <c r="J346" s="259"/>
      <c r="K346" s="214">
        <v>1</v>
      </c>
      <c r="L346" s="192">
        <f t="shared" si="30"/>
        <v>1</v>
      </c>
      <c r="M346" s="214"/>
      <c r="N346" t="str">
        <f t="shared" si="31"/>
        <v>7</v>
      </c>
      <c r="O346" s="193"/>
      <c r="P346" s="325"/>
      <c r="Q346" s="271"/>
      <c r="R346" s="30"/>
      <c r="T346" s="30"/>
      <c r="U346" s="194"/>
    </row>
    <row r="347" spans="1:21" ht="12.75" hidden="1">
      <c r="A347" s="213"/>
      <c r="B347" s="515">
        <v>2408</v>
      </c>
      <c r="C347" s="195">
        <f t="shared" si="10"/>
        <v>1</v>
      </c>
      <c r="D347" s="35" t="s">
        <v>56</v>
      </c>
      <c r="E347" s="156" t="s">
        <v>112</v>
      </c>
      <c r="F347" s="196">
        <f t="shared" si="29"/>
        <v>704875</v>
      </c>
      <c r="G347" s="222">
        <v>72.08</v>
      </c>
      <c r="H347" s="517">
        <f t="shared" si="11"/>
        <v>9779.0649278579367</v>
      </c>
      <c r="I347" s="194"/>
      <c r="J347" s="259"/>
      <c r="K347" s="214">
        <v>1</v>
      </c>
      <c r="L347" s="192">
        <f t="shared" si="30"/>
        <v>1</v>
      </c>
      <c r="M347" s="214"/>
      <c r="N347" t="str">
        <f t="shared" si="31"/>
        <v>8</v>
      </c>
      <c r="O347" s="193"/>
      <c r="P347" s="325"/>
      <c r="Q347" s="271"/>
      <c r="R347" s="30"/>
      <c r="T347" s="30"/>
      <c r="U347" s="194"/>
    </row>
    <row r="348" spans="1:21" ht="12.75" hidden="1">
      <c r="A348" s="213"/>
      <c r="B348" s="515">
        <v>2409</v>
      </c>
      <c r="C348" s="195">
        <f t="shared" si="10"/>
        <v>1</v>
      </c>
      <c r="D348" s="35" t="s">
        <v>78</v>
      </c>
      <c r="E348" s="156" t="s">
        <v>112</v>
      </c>
      <c r="F348" s="196">
        <f t="shared" si="29"/>
        <v>548700</v>
      </c>
      <c r="G348" s="222">
        <v>55.97</v>
      </c>
      <c r="H348" s="517">
        <f t="shared" si="11"/>
        <v>9803.4661425763807</v>
      </c>
      <c r="I348" s="194"/>
      <c r="J348" s="259"/>
      <c r="K348" s="214">
        <v>1</v>
      </c>
      <c r="L348" s="192">
        <f t="shared" si="30"/>
        <v>1</v>
      </c>
      <c r="M348" s="214"/>
      <c r="N348" t="str">
        <f t="shared" si="31"/>
        <v>9</v>
      </c>
      <c r="O348" s="193"/>
      <c r="P348" s="325"/>
      <c r="Q348" s="271"/>
      <c r="R348" s="30"/>
      <c r="T348" s="30"/>
      <c r="U348" s="194"/>
    </row>
    <row r="349" spans="1:21" ht="12.75" hidden="1">
      <c r="A349" s="213"/>
      <c r="B349" s="515">
        <v>2410</v>
      </c>
      <c r="C349" s="195">
        <f t="shared" si="10"/>
        <v>1</v>
      </c>
      <c r="D349" s="35" t="s">
        <v>71</v>
      </c>
      <c r="E349" s="156" t="s">
        <v>112</v>
      </c>
      <c r="F349" s="196">
        <f t="shared" si="29"/>
        <v>500348</v>
      </c>
      <c r="G349" s="222">
        <v>51.44</v>
      </c>
      <c r="H349" s="517">
        <f t="shared" si="11"/>
        <v>9726.827371695179</v>
      </c>
      <c r="I349" s="194"/>
      <c r="J349" s="259"/>
      <c r="K349" s="214">
        <v>1</v>
      </c>
      <c r="L349" s="192">
        <f t="shared" si="30"/>
        <v>1</v>
      </c>
      <c r="M349" s="214"/>
      <c r="N349" t="str">
        <f t="shared" si="31"/>
        <v>0</v>
      </c>
      <c r="O349" s="193"/>
      <c r="P349" s="325"/>
      <c r="Q349" s="271"/>
      <c r="R349" s="30"/>
      <c r="T349" s="30"/>
      <c r="U349" s="194"/>
    </row>
    <row r="350" spans="1:21" ht="12.75" hidden="1">
      <c r="A350" s="213"/>
      <c r="B350" s="515">
        <v>2411</v>
      </c>
      <c r="C350" s="195">
        <f t="shared" si="10"/>
        <v>1</v>
      </c>
      <c r="D350" s="35" t="s">
        <v>71</v>
      </c>
      <c r="E350" s="156" t="s">
        <v>112</v>
      </c>
      <c r="F350" s="196">
        <f t="shared" si="29"/>
        <v>500931</v>
      </c>
      <c r="G350" s="222">
        <v>51.5</v>
      </c>
      <c r="H350" s="517">
        <f t="shared" si="11"/>
        <v>9726.8155339805817</v>
      </c>
      <c r="I350" s="194"/>
      <c r="J350" s="259"/>
      <c r="K350" s="214">
        <v>1</v>
      </c>
      <c r="L350" s="192">
        <f t="shared" si="30"/>
        <v>1</v>
      </c>
      <c r="M350" s="214"/>
      <c r="N350" t="str">
        <f t="shared" si="31"/>
        <v>1</v>
      </c>
      <c r="O350" s="193"/>
      <c r="P350" s="325"/>
      <c r="Q350" s="271"/>
      <c r="R350" s="30"/>
      <c r="T350" s="30"/>
      <c r="U350" s="194"/>
    </row>
    <row r="351" spans="1:21" ht="12.75" hidden="1">
      <c r="A351" s="213"/>
      <c r="B351" s="515">
        <v>2412</v>
      </c>
      <c r="C351" s="195">
        <f t="shared" si="10"/>
        <v>1</v>
      </c>
      <c r="D351" s="35" t="s">
        <v>71</v>
      </c>
      <c r="E351" s="156" t="s">
        <v>112</v>
      </c>
      <c r="F351" s="196">
        <f t="shared" si="29"/>
        <v>500348</v>
      </c>
      <c r="G351" s="222">
        <v>51.44</v>
      </c>
      <c r="H351" s="517">
        <f t="shared" si="11"/>
        <v>9726.827371695179</v>
      </c>
      <c r="I351" s="194"/>
      <c r="J351" s="259"/>
      <c r="K351" s="214">
        <v>1</v>
      </c>
      <c r="L351" s="192">
        <f t="shared" si="30"/>
        <v>1</v>
      </c>
      <c r="M351" s="214"/>
      <c r="N351" t="str">
        <f t="shared" si="31"/>
        <v>2</v>
      </c>
      <c r="O351" s="193"/>
      <c r="P351" s="325"/>
      <c r="Q351" s="271"/>
      <c r="R351" s="30"/>
      <c r="T351" s="30"/>
      <c r="U351" s="194"/>
    </row>
    <row r="352" spans="1:21" ht="12.75" hidden="1">
      <c r="A352" s="213"/>
      <c r="B352" s="515">
        <v>2501</v>
      </c>
      <c r="C352" s="195">
        <f t="shared" si="10"/>
        <v>0.96582900000000005</v>
      </c>
      <c r="D352" s="35" t="s">
        <v>61</v>
      </c>
      <c r="E352" s="156" t="s">
        <v>112</v>
      </c>
      <c r="F352" s="196">
        <f t="shared" si="29"/>
        <v>962734</v>
      </c>
      <c r="G352" s="222">
        <v>102.57000000000001</v>
      </c>
      <c r="H352" s="517">
        <f t="shared" si="11"/>
        <v>9386.116798284098</v>
      </c>
      <c r="I352" s="194">
        <v>-3.4171E-2</v>
      </c>
      <c r="J352" s="259"/>
      <c r="K352" s="214">
        <v>1</v>
      </c>
      <c r="L352" s="192">
        <f t="shared" si="30"/>
        <v>0.96582900000000005</v>
      </c>
      <c r="M352" s="214"/>
      <c r="N352" t="str">
        <f t="shared" si="31"/>
        <v>1</v>
      </c>
      <c r="O352" s="193"/>
      <c r="P352" s="325"/>
      <c r="Q352" s="271"/>
      <c r="R352" s="30"/>
      <c r="T352" s="30"/>
      <c r="U352" s="194"/>
    </row>
    <row r="353" spans="1:21" ht="12.75">
      <c r="A353" s="368"/>
      <c r="B353" s="515">
        <v>2502</v>
      </c>
      <c r="C353" s="195">
        <f t="shared" si="10"/>
        <v>1</v>
      </c>
      <c r="D353" s="35" t="s">
        <v>61</v>
      </c>
      <c r="E353" s="156" t="s">
        <v>113</v>
      </c>
      <c r="F353" s="196">
        <f t="shared" si="29"/>
        <v>994657</v>
      </c>
      <c r="G353" s="222">
        <v>102.35000000000001</v>
      </c>
      <c r="H353" s="517">
        <f t="shared" si="11"/>
        <v>9718.1924767953096</v>
      </c>
      <c r="I353" s="389"/>
      <c r="J353" s="259"/>
      <c r="K353" s="214">
        <v>1</v>
      </c>
      <c r="L353" s="192">
        <f t="shared" si="30"/>
        <v>1</v>
      </c>
      <c r="M353" s="214"/>
      <c r="N353" t="str">
        <f t="shared" si="31"/>
        <v>2</v>
      </c>
      <c r="O353" s="193"/>
      <c r="P353" s="325"/>
      <c r="Q353" s="271"/>
      <c r="R353" s="30"/>
      <c r="T353" s="30"/>
      <c r="U353" s="194"/>
    </row>
    <row r="354" spans="1:21" ht="12.75" hidden="1">
      <c r="A354" s="213"/>
      <c r="B354" s="515">
        <v>2503</v>
      </c>
      <c r="C354" s="195">
        <f t="shared" si="10"/>
        <v>0.966692</v>
      </c>
      <c r="D354" s="35" t="s">
        <v>78</v>
      </c>
      <c r="E354" s="156" t="s">
        <v>112</v>
      </c>
      <c r="F354" s="196">
        <f t="shared" ref="F354:F417" si="32">ROUND((VLOOKUP(D354,$B$41:$E$76,4,FALSE)*G354)*C354,0)</f>
        <v>712570</v>
      </c>
      <c r="G354" s="222">
        <v>75.19</v>
      </c>
      <c r="H354" s="517">
        <f t="shared" si="11"/>
        <v>9476.9251230216796</v>
      </c>
      <c r="I354" s="194">
        <v>-3.3307999999999997E-2</v>
      </c>
      <c r="J354" s="259"/>
      <c r="K354" s="214">
        <v>1</v>
      </c>
      <c r="L354" s="192">
        <f t="shared" si="30"/>
        <v>0.966692</v>
      </c>
      <c r="M354" s="214"/>
      <c r="N354" t="str">
        <f t="shared" si="31"/>
        <v>3</v>
      </c>
      <c r="O354" s="193"/>
      <c r="P354" s="325"/>
      <c r="Q354" s="271"/>
      <c r="R354" s="30"/>
      <c r="T354" s="30"/>
      <c r="U354" s="194"/>
    </row>
    <row r="355" spans="1:21" ht="12.75" hidden="1">
      <c r="A355" s="213"/>
      <c r="B355" s="515">
        <v>2504</v>
      </c>
      <c r="C355" s="195">
        <f t="shared" si="10"/>
        <v>0.96750700000000001</v>
      </c>
      <c r="D355" s="35" t="s">
        <v>78</v>
      </c>
      <c r="E355" s="156" t="s">
        <v>112</v>
      </c>
      <c r="F355" s="196">
        <f t="shared" si="32"/>
        <v>731003</v>
      </c>
      <c r="G355" s="222">
        <v>77.069999999999993</v>
      </c>
      <c r="H355" s="517">
        <f t="shared" si="11"/>
        <v>9484.9227974568585</v>
      </c>
      <c r="I355" s="194">
        <v>-3.2493000000000001E-2</v>
      </c>
      <c r="J355" s="259"/>
      <c r="K355" s="214">
        <v>1</v>
      </c>
      <c r="L355" s="192">
        <f t="shared" si="30"/>
        <v>0.96750700000000001</v>
      </c>
      <c r="M355" s="214"/>
      <c r="N355" t="str">
        <f t="shared" si="31"/>
        <v>4</v>
      </c>
      <c r="O355" s="193"/>
      <c r="P355" s="325"/>
      <c r="Q355" s="271"/>
      <c r="R355" s="30"/>
      <c r="T355" s="30"/>
      <c r="U355" s="194"/>
    </row>
    <row r="356" spans="1:21" ht="12.75" hidden="1">
      <c r="A356" s="213"/>
      <c r="B356" s="515">
        <v>2505</v>
      </c>
      <c r="C356" s="195">
        <f t="shared" si="10"/>
        <v>0.96034799999999998</v>
      </c>
      <c r="D356" s="35" t="s">
        <v>61</v>
      </c>
      <c r="E356" s="156" t="s">
        <v>112</v>
      </c>
      <c r="F356" s="196">
        <f t="shared" si="32"/>
        <v>963523</v>
      </c>
      <c r="G356" s="222">
        <v>103.24000000000001</v>
      </c>
      <c r="H356" s="517">
        <f t="shared" si="11"/>
        <v>9332.8457962030207</v>
      </c>
      <c r="I356" s="194">
        <v>-3.9652E-2</v>
      </c>
      <c r="J356" s="259"/>
      <c r="K356" s="214">
        <v>1</v>
      </c>
      <c r="L356" s="192">
        <f t="shared" si="30"/>
        <v>0.96034799999999998</v>
      </c>
      <c r="M356" s="214"/>
      <c r="N356" t="str">
        <f t="shared" si="31"/>
        <v>5</v>
      </c>
      <c r="O356" s="193"/>
      <c r="P356" s="325"/>
      <c r="Q356" s="271"/>
      <c r="R356" s="30"/>
      <c r="T356" s="30"/>
      <c r="U356" s="194"/>
    </row>
    <row r="357" spans="1:21" ht="12.75" hidden="1">
      <c r="A357" s="213"/>
      <c r="B357" s="515">
        <v>2506</v>
      </c>
      <c r="C357" s="195">
        <f t="shared" si="10"/>
        <v>0.96517300000000006</v>
      </c>
      <c r="D357" s="35" t="s">
        <v>61</v>
      </c>
      <c r="E357" s="156" t="s">
        <v>112</v>
      </c>
      <c r="F357" s="196">
        <f t="shared" si="32"/>
        <v>943977</v>
      </c>
      <c r="G357" s="222">
        <v>100.64</v>
      </c>
      <c r="H357" s="517">
        <f t="shared" si="11"/>
        <v>9379.7396661367256</v>
      </c>
      <c r="I357" s="194">
        <v>-3.4826999999999997E-2</v>
      </c>
      <c r="J357" s="259"/>
      <c r="K357" s="214">
        <v>1</v>
      </c>
      <c r="L357" s="192">
        <f t="shared" si="30"/>
        <v>0.96517300000000006</v>
      </c>
      <c r="M357" s="214"/>
      <c r="N357" t="str">
        <f t="shared" si="31"/>
        <v>6</v>
      </c>
      <c r="O357" s="193"/>
      <c r="P357" s="325"/>
      <c r="Q357" s="271"/>
      <c r="R357" s="30"/>
      <c r="T357" s="30"/>
      <c r="U357" s="194"/>
    </row>
    <row r="358" spans="1:21" ht="12.75" hidden="1">
      <c r="A358" s="213"/>
      <c r="B358" s="515">
        <v>2507</v>
      </c>
      <c r="C358" s="195">
        <f t="shared" si="10"/>
        <v>0.98316000000000003</v>
      </c>
      <c r="D358" s="35" t="s">
        <v>61</v>
      </c>
      <c r="E358" s="156" t="s">
        <v>112</v>
      </c>
      <c r="F358" s="196">
        <f t="shared" si="32"/>
        <v>783472</v>
      </c>
      <c r="G358" s="222">
        <v>82</v>
      </c>
      <c r="H358" s="517">
        <f t="shared" si="11"/>
        <v>9554.5365853658532</v>
      </c>
      <c r="I358" s="194">
        <v>-1.6840000000000001E-2</v>
      </c>
      <c r="J358" s="259"/>
      <c r="K358" s="214">
        <v>1</v>
      </c>
      <c r="L358" s="192">
        <f t="shared" si="30"/>
        <v>0.98316000000000003</v>
      </c>
      <c r="M358" s="214"/>
      <c r="N358" t="str">
        <f t="shared" si="31"/>
        <v>7</v>
      </c>
      <c r="O358" s="193"/>
      <c r="P358" s="325"/>
      <c r="Q358" s="271"/>
      <c r="R358" s="30"/>
      <c r="T358" s="30"/>
      <c r="U358" s="194"/>
    </row>
    <row r="359" spans="1:21" ht="12.75">
      <c r="A359" s="213"/>
      <c r="B359" s="515">
        <v>2508</v>
      </c>
      <c r="C359" s="195">
        <f t="shared" si="10"/>
        <v>0.98311000000000004</v>
      </c>
      <c r="D359" s="35" t="s">
        <v>61</v>
      </c>
      <c r="E359" s="156" t="s">
        <v>113</v>
      </c>
      <c r="F359" s="196">
        <f t="shared" si="32"/>
        <v>781140</v>
      </c>
      <c r="G359" s="222">
        <v>81.760000000000019</v>
      </c>
      <c r="H359" s="517">
        <f t="shared" si="11"/>
        <v>9554.0606653620325</v>
      </c>
      <c r="I359" s="389">
        <v>-1.6889999999999999E-2</v>
      </c>
      <c r="J359" s="259"/>
      <c r="K359" s="214">
        <v>1</v>
      </c>
      <c r="L359" s="192">
        <f t="shared" si="30"/>
        <v>0.98311000000000004</v>
      </c>
      <c r="M359" s="214"/>
      <c r="N359" t="str">
        <f t="shared" si="31"/>
        <v>8</v>
      </c>
      <c r="O359" s="193"/>
      <c r="P359" s="325"/>
      <c r="Q359" s="271"/>
      <c r="R359" s="30"/>
      <c r="T359" s="30"/>
      <c r="U359" s="194"/>
    </row>
    <row r="360" spans="1:21" ht="12.75">
      <c r="A360" s="368"/>
      <c r="B360" s="515">
        <v>2601</v>
      </c>
      <c r="C360" s="195">
        <f t="shared" si="10"/>
        <v>1</v>
      </c>
      <c r="D360" s="35" t="s">
        <v>61</v>
      </c>
      <c r="E360" s="156" t="s">
        <v>113</v>
      </c>
      <c r="F360" s="196">
        <f t="shared" si="32"/>
        <v>698641</v>
      </c>
      <c r="G360" s="222">
        <v>71.89</v>
      </c>
      <c r="H360" s="517">
        <f t="shared" si="11"/>
        <v>9718.1944637640845</v>
      </c>
      <c r="I360" s="389"/>
      <c r="J360" s="259"/>
      <c r="K360" s="214">
        <v>1</v>
      </c>
      <c r="L360" s="192">
        <f t="shared" si="30"/>
        <v>1</v>
      </c>
      <c r="M360" s="214"/>
      <c r="N360" t="str">
        <f t="shared" si="31"/>
        <v>1</v>
      </c>
      <c r="O360" s="193"/>
      <c r="P360" s="325"/>
      <c r="Q360" s="271"/>
      <c r="R360" s="30"/>
      <c r="T360" s="30"/>
      <c r="U360" s="194"/>
    </row>
    <row r="361" spans="1:21" ht="12.75" hidden="1">
      <c r="A361" s="213"/>
      <c r="B361" s="515">
        <v>2602</v>
      </c>
      <c r="C361" s="195">
        <f t="shared" si="10"/>
        <v>1</v>
      </c>
      <c r="D361" s="35" t="s">
        <v>61</v>
      </c>
      <c r="E361" s="156" t="s">
        <v>112</v>
      </c>
      <c r="F361" s="196">
        <f t="shared" si="32"/>
        <v>710303</v>
      </c>
      <c r="G361" s="222">
        <v>73.09</v>
      </c>
      <c r="H361" s="517">
        <f t="shared" si="11"/>
        <v>9718.1967437405929</v>
      </c>
      <c r="I361" s="194"/>
      <c r="J361" s="259"/>
      <c r="K361" s="214">
        <v>1</v>
      </c>
      <c r="L361" s="192">
        <f t="shared" ref="L361:L417" si="33">SUM(I361:K361)</f>
        <v>1</v>
      </c>
      <c r="M361" s="214"/>
      <c r="N361" t="str">
        <f t="shared" ref="N361:N417" si="34">RIGHT(B361,1)</f>
        <v>2</v>
      </c>
      <c r="O361" s="193"/>
      <c r="P361" s="325"/>
      <c r="Q361" s="271"/>
      <c r="R361" s="30"/>
      <c r="T361" s="30"/>
      <c r="U361" s="194"/>
    </row>
    <row r="362" spans="1:21" ht="12.75" hidden="1">
      <c r="A362" s="213"/>
      <c r="B362" s="515">
        <v>2603</v>
      </c>
      <c r="C362" s="195">
        <f t="shared" si="10"/>
        <v>1</v>
      </c>
      <c r="D362" s="35" t="s">
        <v>78</v>
      </c>
      <c r="E362" s="156" t="s">
        <v>112</v>
      </c>
      <c r="F362" s="196">
        <f t="shared" si="32"/>
        <v>518603</v>
      </c>
      <c r="G362" s="222">
        <v>52.9</v>
      </c>
      <c r="H362" s="517">
        <f t="shared" si="11"/>
        <v>9803.4593572778831</v>
      </c>
      <c r="I362" s="194"/>
      <c r="J362" s="259"/>
      <c r="K362" s="214">
        <v>1</v>
      </c>
      <c r="L362" s="192">
        <f t="shared" si="33"/>
        <v>1</v>
      </c>
      <c r="M362" s="214"/>
      <c r="N362" t="str">
        <f t="shared" si="34"/>
        <v>3</v>
      </c>
      <c r="O362" s="193"/>
      <c r="P362" s="325"/>
      <c r="Q362" s="271"/>
      <c r="R362" s="30"/>
      <c r="T362" s="30"/>
      <c r="U362" s="194"/>
    </row>
    <row r="363" spans="1:21" ht="12.75" hidden="1">
      <c r="A363" s="213"/>
      <c r="B363" s="515">
        <v>2604</v>
      </c>
      <c r="C363" s="195">
        <f t="shared" si="10"/>
        <v>1</v>
      </c>
      <c r="D363" s="35" t="s">
        <v>78</v>
      </c>
      <c r="E363" s="156" t="s">
        <v>112</v>
      </c>
      <c r="F363" s="196">
        <f t="shared" si="32"/>
        <v>518603</v>
      </c>
      <c r="G363" s="222">
        <v>52.9</v>
      </c>
      <c r="H363" s="517">
        <f t="shared" si="11"/>
        <v>9803.4593572778831</v>
      </c>
      <c r="I363" s="194"/>
      <c r="J363" s="259"/>
      <c r="K363" s="214">
        <v>1</v>
      </c>
      <c r="L363" s="192">
        <f t="shared" si="33"/>
        <v>1</v>
      </c>
      <c r="M363" s="214"/>
      <c r="N363" t="str">
        <f t="shared" si="34"/>
        <v>4</v>
      </c>
      <c r="O363" s="193"/>
      <c r="P363" s="325"/>
      <c r="Q363" s="271"/>
      <c r="R363" s="30"/>
      <c r="T363" s="30"/>
      <c r="U363" s="194"/>
    </row>
    <row r="364" spans="1:21" ht="12.75" hidden="1">
      <c r="A364" s="213"/>
      <c r="B364" s="515">
        <v>2605</v>
      </c>
      <c r="C364" s="195">
        <f t="shared" si="10"/>
        <v>1</v>
      </c>
      <c r="D364" s="35" t="s">
        <v>61</v>
      </c>
      <c r="E364" s="156" t="s">
        <v>112</v>
      </c>
      <c r="F364" s="196">
        <f t="shared" si="32"/>
        <v>710303</v>
      </c>
      <c r="G364" s="222">
        <v>73.09</v>
      </c>
      <c r="H364" s="517">
        <f t="shared" si="11"/>
        <v>9718.1967437405929</v>
      </c>
      <c r="I364" s="194"/>
      <c r="J364" s="259"/>
      <c r="K364" s="214">
        <v>1</v>
      </c>
      <c r="L364" s="192">
        <f t="shared" si="33"/>
        <v>1</v>
      </c>
      <c r="M364" s="214"/>
      <c r="N364" t="str">
        <f t="shared" si="34"/>
        <v>5</v>
      </c>
      <c r="O364" s="193"/>
      <c r="P364" s="325"/>
      <c r="Q364" s="271"/>
      <c r="R364" s="30"/>
      <c r="T364" s="30"/>
      <c r="U364" s="194"/>
    </row>
    <row r="365" spans="1:21" ht="12.75" hidden="1">
      <c r="A365" s="366" t="s">
        <v>116</v>
      </c>
      <c r="B365" s="515">
        <v>2606</v>
      </c>
      <c r="C365" s="195">
        <f t="shared" si="10"/>
        <v>1</v>
      </c>
      <c r="D365" s="35" t="s">
        <v>61</v>
      </c>
      <c r="E365" s="363" t="s">
        <v>112</v>
      </c>
      <c r="F365" s="196">
        <f t="shared" si="32"/>
        <v>698641</v>
      </c>
      <c r="G365" s="222">
        <v>71.89</v>
      </c>
      <c r="H365" s="517">
        <f t="shared" si="11"/>
        <v>9718.1944637640845</v>
      </c>
      <c r="I365" s="194"/>
      <c r="J365" s="259"/>
      <c r="K365" s="214">
        <v>1</v>
      </c>
      <c r="L365" s="192">
        <f t="shared" si="33"/>
        <v>1</v>
      </c>
      <c r="M365" s="214"/>
      <c r="N365" t="str">
        <f t="shared" si="34"/>
        <v>6</v>
      </c>
      <c r="O365" s="193"/>
      <c r="P365" s="325"/>
      <c r="Q365" s="271"/>
      <c r="R365" s="30"/>
      <c r="T365" s="30"/>
      <c r="U365" s="194"/>
    </row>
    <row r="366" spans="1:21" ht="12.75" hidden="1">
      <c r="A366" s="213"/>
      <c r="B366" s="515">
        <v>2607</v>
      </c>
      <c r="C366" s="195">
        <f t="shared" si="10"/>
        <v>1</v>
      </c>
      <c r="D366" s="35" t="s">
        <v>61</v>
      </c>
      <c r="E366" s="156" t="s">
        <v>112</v>
      </c>
      <c r="F366" s="196">
        <f t="shared" si="32"/>
        <v>688923</v>
      </c>
      <c r="G366" s="222">
        <v>70.89</v>
      </c>
      <c r="H366" s="517">
        <f t="shared" si="11"/>
        <v>9718.1972069403291</v>
      </c>
      <c r="I366" s="194"/>
      <c r="J366" s="259"/>
      <c r="K366" s="214">
        <v>1</v>
      </c>
      <c r="L366" s="192">
        <f t="shared" si="33"/>
        <v>1</v>
      </c>
      <c r="M366" s="214"/>
      <c r="N366" t="str">
        <f t="shared" si="34"/>
        <v>7</v>
      </c>
      <c r="O366" s="193"/>
      <c r="P366" s="325"/>
      <c r="Q366" s="271"/>
      <c r="R366" s="30"/>
      <c r="T366" s="30"/>
      <c r="U366" s="194"/>
    </row>
    <row r="367" spans="1:21" ht="12.75" hidden="1">
      <c r="A367" s="213"/>
      <c r="B367" s="515">
        <v>2608</v>
      </c>
      <c r="C367" s="195">
        <f t="shared" si="10"/>
        <v>1</v>
      </c>
      <c r="D367" s="35" t="s">
        <v>61</v>
      </c>
      <c r="E367" s="156" t="s">
        <v>112</v>
      </c>
      <c r="F367" s="196">
        <f t="shared" si="32"/>
        <v>650439</v>
      </c>
      <c r="G367" s="222">
        <v>66.930000000000007</v>
      </c>
      <c r="H367" s="517">
        <f t="shared" si="11"/>
        <v>9718.1981174361263</v>
      </c>
      <c r="I367" s="194"/>
      <c r="J367" s="259"/>
      <c r="K367" s="214">
        <v>1</v>
      </c>
      <c r="L367" s="192">
        <f t="shared" si="33"/>
        <v>1</v>
      </c>
      <c r="M367" s="214"/>
      <c r="N367" t="str">
        <f t="shared" si="34"/>
        <v>8</v>
      </c>
      <c r="O367" s="193"/>
      <c r="P367" s="325"/>
      <c r="Q367" s="271"/>
      <c r="R367" s="30"/>
      <c r="T367" s="30"/>
      <c r="U367" s="194"/>
    </row>
    <row r="368" spans="1:21" ht="12.75">
      <c r="A368" s="368"/>
      <c r="B368" s="515">
        <v>2701</v>
      </c>
      <c r="C368" s="195">
        <f t="shared" si="10"/>
        <v>1</v>
      </c>
      <c r="D368" s="35" t="s">
        <v>61</v>
      </c>
      <c r="E368" s="156" t="s">
        <v>113</v>
      </c>
      <c r="F368" s="196">
        <f t="shared" si="32"/>
        <v>698641</v>
      </c>
      <c r="G368" s="222">
        <v>71.89</v>
      </c>
      <c r="H368" s="517">
        <f t="shared" si="11"/>
        <v>9718.1944637640845</v>
      </c>
      <c r="I368" s="389"/>
      <c r="J368" s="259"/>
      <c r="K368" s="214">
        <v>1</v>
      </c>
      <c r="L368" s="192">
        <f t="shared" si="33"/>
        <v>1</v>
      </c>
      <c r="M368" s="214"/>
      <c r="N368" t="str">
        <f t="shared" si="34"/>
        <v>1</v>
      </c>
      <c r="O368" s="193"/>
      <c r="P368" s="325"/>
      <c r="Q368" s="271"/>
      <c r="R368" s="30"/>
      <c r="T368" s="30"/>
      <c r="U368" s="194"/>
    </row>
    <row r="369" spans="1:21" ht="12.75" hidden="1">
      <c r="A369" s="213"/>
      <c r="B369" s="515">
        <v>2702</v>
      </c>
      <c r="C369" s="195">
        <f t="shared" si="10"/>
        <v>1</v>
      </c>
      <c r="D369" s="35" t="s">
        <v>61</v>
      </c>
      <c r="E369" s="156" t="s">
        <v>112</v>
      </c>
      <c r="F369" s="196">
        <f t="shared" si="32"/>
        <v>710206</v>
      </c>
      <c r="G369" s="222">
        <v>73.08</v>
      </c>
      <c r="H369" s="517">
        <f t="shared" si="11"/>
        <v>9718.1992337164756</v>
      </c>
      <c r="I369" s="194"/>
      <c r="J369" s="259"/>
      <c r="K369" s="214">
        <v>1</v>
      </c>
      <c r="L369" s="192">
        <f t="shared" si="33"/>
        <v>1</v>
      </c>
      <c r="M369" s="214"/>
      <c r="N369" t="str">
        <f t="shared" si="34"/>
        <v>2</v>
      </c>
      <c r="O369" s="193"/>
      <c r="P369" s="325"/>
      <c r="Q369" s="271"/>
      <c r="R369" s="30"/>
      <c r="T369" s="30"/>
      <c r="U369" s="194"/>
    </row>
    <row r="370" spans="1:21" ht="12.75" hidden="1">
      <c r="A370" s="213"/>
      <c r="B370" s="515">
        <v>2703</v>
      </c>
      <c r="C370" s="195">
        <f t="shared" si="10"/>
        <v>1</v>
      </c>
      <c r="D370" s="35" t="s">
        <v>78</v>
      </c>
      <c r="E370" s="156" t="s">
        <v>112</v>
      </c>
      <c r="F370" s="196">
        <f t="shared" si="32"/>
        <v>518603</v>
      </c>
      <c r="G370" s="222">
        <v>52.9</v>
      </c>
      <c r="H370" s="517">
        <f t="shared" si="11"/>
        <v>9803.4593572778831</v>
      </c>
      <c r="I370" s="194"/>
      <c r="J370" s="259"/>
      <c r="K370" s="214">
        <v>1</v>
      </c>
      <c r="L370" s="192">
        <f t="shared" si="33"/>
        <v>1</v>
      </c>
      <c r="M370" s="214"/>
      <c r="N370" t="str">
        <f t="shared" si="34"/>
        <v>3</v>
      </c>
      <c r="O370" s="193"/>
      <c r="P370" s="325"/>
      <c r="Q370" s="271"/>
      <c r="R370" s="30"/>
      <c r="T370" s="30"/>
      <c r="U370" s="194"/>
    </row>
    <row r="371" spans="1:21" ht="12.75" hidden="1">
      <c r="A371" s="213"/>
      <c r="B371" s="515">
        <v>2704</v>
      </c>
      <c r="C371" s="195">
        <f t="shared" si="10"/>
        <v>1</v>
      </c>
      <c r="D371" s="35" t="s">
        <v>78</v>
      </c>
      <c r="E371" s="156" t="s">
        <v>112</v>
      </c>
      <c r="F371" s="196">
        <f t="shared" si="32"/>
        <v>518603</v>
      </c>
      <c r="G371" s="222">
        <v>52.9</v>
      </c>
      <c r="H371" s="517">
        <f t="shared" si="11"/>
        <v>9803.4593572778831</v>
      </c>
      <c r="I371" s="194"/>
      <c r="J371" s="259"/>
      <c r="K371" s="214">
        <v>1</v>
      </c>
      <c r="L371" s="192">
        <f t="shared" si="33"/>
        <v>1</v>
      </c>
      <c r="M371" s="214"/>
      <c r="N371" t="str">
        <f t="shared" si="34"/>
        <v>4</v>
      </c>
      <c r="O371" s="193"/>
      <c r="P371" s="325"/>
      <c r="Q371" s="271"/>
      <c r="R371" s="30"/>
      <c r="T371" s="30"/>
      <c r="U371" s="194"/>
    </row>
    <row r="372" spans="1:21" ht="12.75" hidden="1">
      <c r="A372" s="213"/>
      <c r="B372" s="515">
        <v>2705</v>
      </c>
      <c r="C372" s="195">
        <f t="shared" si="10"/>
        <v>1</v>
      </c>
      <c r="D372" s="35" t="s">
        <v>61</v>
      </c>
      <c r="E372" s="156" t="s">
        <v>112</v>
      </c>
      <c r="F372" s="196">
        <f t="shared" si="32"/>
        <v>713996</v>
      </c>
      <c r="G372" s="222">
        <v>73.47</v>
      </c>
      <c r="H372" s="517">
        <f t="shared" si="11"/>
        <v>9718.1979039063572</v>
      </c>
      <c r="I372" s="194"/>
      <c r="J372" s="259"/>
      <c r="K372" s="214">
        <v>1</v>
      </c>
      <c r="L372" s="192">
        <f t="shared" si="33"/>
        <v>1</v>
      </c>
      <c r="M372" s="214"/>
      <c r="N372" t="str">
        <f t="shared" si="34"/>
        <v>5</v>
      </c>
      <c r="O372" s="193"/>
      <c r="P372" s="325"/>
      <c r="Q372" s="271"/>
      <c r="R372" s="30"/>
      <c r="T372" s="30"/>
      <c r="U372" s="194"/>
    </row>
    <row r="373" spans="1:21" ht="12.75" hidden="1">
      <c r="A373" s="213"/>
      <c r="B373" s="515">
        <v>2706</v>
      </c>
      <c r="C373" s="195">
        <f t="shared" si="10"/>
        <v>1</v>
      </c>
      <c r="D373" s="35" t="s">
        <v>61</v>
      </c>
      <c r="E373" s="156" t="s">
        <v>112</v>
      </c>
      <c r="F373" s="196">
        <f t="shared" si="32"/>
        <v>698641</v>
      </c>
      <c r="G373" s="222">
        <v>71.89</v>
      </c>
      <c r="H373" s="517">
        <f t="shared" si="11"/>
        <v>9718.1944637640845</v>
      </c>
      <c r="I373" s="194"/>
      <c r="J373" s="259"/>
      <c r="K373" s="214">
        <v>1</v>
      </c>
      <c r="L373" s="192">
        <f t="shared" si="33"/>
        <v>1</v>
      </c>
      <c r="M373" s="214"/>
      <c r="N373" t="str">
        <f t="shared" si="34"/>
        <v>6</v>
      </c>
      <c r="O373" s="193"/>
      <c r="P373" s="325"/>
      <c r="Q373" s="271"/>
      <c r="R373" s="30"/>
      <c r="T373" s="30"/>
      <c r="U373" s="194"/>
    </row>
    <row r="374" spans="1:21" ht="12.75" hidden="1">
      <c r="A374" s="368"/>
      <c r="B374" s="515">
        <v>2707</v>
      </c>
      <c r="C374" s="195">
        <f t="shared" si="10"/>
        <v>1</v>
      </c>
      <c r="D374" s="35" t="s">
        <v>61</v>
      </c>
      <c r="E374" s="363" t="s">
        <v>112</v>
      </c>
      <c r="F374" s="196">
        <f t="shared" si="32"/>
        <v>681926</v>
      </c>
      <c r="G374" s="222">
        <v>70.17</v>
      </c>
      <c r="H374" s="517">
        <f t="shared" si="11"/>
        <v>9718.1986603961814</v>
      </c>
      <c r="I374" s="389"/>
      <c r="J374" s="259"/>
      <c r="K374" s="214">
        <v>1</v>
      </c>
      <c r="L374" s="192">
        <f t="shared" si="33"/>
        <v>1</v>
      </c>
      <c r="M374" s="214"/>
      <c r="N374" t="str">
        <f t="shared" si="34"/>
        <v>7</v>
      </c>
      <c r="O374" s="193"/>
      <c r="P374" s="325"/>
      <c r="Q374" s="271"/>
      <c r="R374" s="30"/>
      <c r="T374" s="30"/>
      <c r="U374" s="194"/>
    </row>
    <row r="375" spans="1:21" ht="12.75" hidden="1">
      <c r="A375" s="213"/>
      <c r="B375" s="515">
        <v>2708</v>
      </c>
      <c r="C375" s="195">
        <f t="shared" si="10"/>
        <v>1</v>
      </c>
      <c r="D375" s="35" t="s">
        <v>61</v>
      </c>
      <c r="E375" s="156" t="s">
        <v>112</v>
      </c>
      <c r="F375" s="196">
        <f t="shared" si="32"/>
        <v>650439</v>
      </c>
      <c r="G375" s="222">
        <v>66.930000000000007</v>
      </c>
      <c r="H375" s="517">
        <f t="shared" si="11"/>
        <v>9718.1981174361263</v>
      </c>
      <c r="I375" s="194"/>
      <c r="J375" s="259"/>
      <c r="K375" s="214">
        <v>1</v>
      </c>
      <c r="L375" s="192">
        <f t="shared" si="33"/>
        <v>1</v>
      </c>
      <c r="M375" s="214"/>
      <c r="N375" t="str">
        <f t="shared" si="34"/>
        <v>8</v>
      </c>
      <c r="O375" s="193"/>
      <c r="P375" s="325"/>
      <c r="Q375" s="271"/>
      <c r="R375" s="30"/>
      <c r="T375" s="30"/>
      <c r="U375" s="194"/>
    </row>
    <row r="376" spans="1:21" ht="12.75">
      <c r="A376" s="368"/>
      <c r="B376" s="515">
        <v>2801</v>
      </c>
      <c r="C376" s="195">
        <f t="shared" si="10"/>
        <v>1</v>
      </c>
      <c r="D376" s="35" t="s">
        <v>61</v>
      </c>
      <c r="E376" s="156" t="s">
        <v>113</v>
      </c>
      <c r="F376" s="196">
        <f t="shared" si="32"/>
        <v>698641</v>
      </c>
      <c r="G376" s="222">
        <v>71.89</v>
      </c>
      <c r="H376" s="517">
        <f t="shared" si="11"/>
        <v>9718.1944637640845</v>
      </c>
      <c r="I376" s="389"/>
      <c r="J376" s="259"/>
      <c r="K376" s="214">
        <v>1</v>
      </c>
      <c r="L376" s="192">
        <f t="shared" si="33"/>
        <v>1</v>
      </c>
      <c r="M376" s="214"/>
      <c r="N376" t="str">
        <f t="shared" si="34"/>
        <v>1</v>
      </c>
      <c r="O376" s="193"/>
      <c r="P376" s="325"/>
      <c r="Q376" s="271"/>
      <c r="R376" s="30"/>
      <c r="T376" s="30"/>
      <c r="U376" s="194"/>
    </row>
    <row r="377" spans="1:21" ht="12.75" hidden="1">
      <c r="A377" s="213"/>
      <c r="B377" s="515">
        <v>2802</v>
      </c>
      <c r="C377" s="195">
        <f t="shared" si="10"/>
        <v>1</v>
      </c>
      <c r="D377" s="35" t="s">
        <v>61</v>
      </c>
      <c r="E377" s="156" t="s">
        <v>112</v>
      </c>
      <c r="F377" s="196">
        <f t="shared" si="32"/>
        <v>710692</v>
      </c>
      <c r="G377" s="222">
        <v>73.13</v>
      </c>
      <c r="H377" s="517">
        <f t="shared" si="11"/>
        <v>9718.2004649254759</v>
      </c>
      <c r="I377" s="194"/>
      <c r="J377" s="259"/>
      <c r="K377" s="214">
        <v>1</v>
      </c>
      <c r="L377" s="192">
        <f t="shared" si="33"/>
        <v>1</v>
      </c>
      <c r="M377" s="214"/>
      <c r="N377" t="str">
        <f t="shared" si="34"/>
        <v>2</v>
      </c>
      <c r="O377" s="193"/>
      <c r="P377" s="325"/>
      <c r="Q377" s="271"/>
      <c r="R377" s="30"/>
      <c r="T377" s="30"/>
      <c r="U377" s="194"/>
    </row>
    <row r="378" spans="1:21" ht="12.75" hidden="1">
      <c r="A378" s="213"/>
      <c r="B378" s="515">
        <v>2803</v>
      </c>
      <c r="C378" s="195">
        <f t="shared" si="10"/>
        <v>1</v>
      </c>
      <c r="D378" s="35" t="s">
        <v>78</v>
      </c>
      <c r="E378" s="156" t="s">
        <v>112</v>
      </c>
      <c r="F378" s="196">
        <f t="shared" si="32"/>
        <v>518603</v>
      </c>
      <c r="G378" s="222">
        <v>52.9</v>
      </c>
      <c r="H378" s="517">
        <f t="shared" si="11"/>
        <v>9803.4593572778831</v>
      </c>
      <c r="I378" s="194"/>
      <c r="J378" s="259"/>
      <c r="K378" s="214">
        <v>1</v>
      </c>
      <c r="L378" s="192">
        <f t="shared" si="33"/>
        <v>1</v>
      </c>
      <c r="M378" s="214"/>
      <c r="N378" t="str">
        <f t="shared" si="34"/>
        <v>3</v>
      </c>
      <c r="O378" s="193"/>
      <c r="P378" s="325"/>
      <c r="Q378" s="271"/>
      <c r="R378" s="30"/>
      <c r="T378" s="30"/>
      <c r="U378" s="194"/>
    </row>
    <row r="379" spans="1:21" ht="12.75" hidden="1">
      <c r="A379" s="368"/>
      <c r="B379" s="515">
        <v>2804</v>
      </c>
      <c r="C379" s="195">
        <f t="shared" si="10"/>
        <v>1.08</v>
      </c>
      <c r="D379" s="35" t="s">
        <v>78</v>
      </c>
      <c r="E379" s="156" t="s">
        <v>112</v>
      </c>
      <c r="F379" s="196">
        <f t="shared" si="32"/>
        <v>560091</v>
      </c>
      <c r="G379" s="222">
        <v>52.9</v>
      </c>
      <c r="H379" s="517">
        <f t="shared" si="11"/>
        <v>10587.73156899811</v>
      </c>
      <c r="I379" s="194">
        <v>0.08</v>
      </c>
      <c r="J379" s="259"/>
      <c r="K379" s="214">
        <v>1</v>
      </c>
      <c r="L379" s="192">
        <f t="shared" si="33"/>
        <v>1.08</v>
      </c>
      <c r="M379" s="214"/>
      <c r="N379" t="str">
        <f t="shared" si="34"/>
        <v>4</v>
      </c>
      <c r="O379" s="193"/>
      <c r="P379" s="325"/>
      <c r="Q379" s="271"/>
      <c r="R379" s="30"/>
      <c r="T379" s="30"/>
      <c r="U379" s="194"/>
    </row>
    <row r="380" spans="1:21" ht="12.75" hidden="1">
      <c r="A380" s="213"/>
      <c r="B380" s="515">
        <v>2805</v>
      </c>
      <c r="C380" s="195">
        <f t="shared" si="10"/>
        <v>1</v>
      </c>
      <c r="D380" s="35" t="s">
        <v>61</v>
      </c>
      <c r="E380" s="156" t="s">
        <v>112</v>
      </c>
      <c r="F380" s="196">
        <f t="shared" si="32"/>
        <v>714385</v>
      </c>
      <c r="G380" s="222">
        <v>73.510000000000005</v>
      </c>
      <c r="H380" s="517">
        <f t="shared" si="11"/>
        <v>9718.2016052237777</v>
      </c>
      <c r="I380" s="194"/>
      <c r="J380" s="259"/>
      <c r="K380" s="214">
        <v>1</v>
      </c>
      <c r="L380" s="192">
        <f t="shared" si="33"/>
        <v>1</v>
      </c>
      <c r="M380" s="214"/>
      <c r="N380" t="str">
        <f t="shared" si="34"/>
        <v>5</v>
      </c>
      <c r="O380" s="193"/>
      <c r="P380" s="325"/>
      <c r="Q380" s="271"/>
      <c r="R380" s="30"/>
      <c r="T380" s="30"/>
      <c r="U380" s="194"/>
    </row>
    <row r="381" spans="1:21" ht="12.75" hidden="1">
      <c r="A381" s="213"/>
      <c r="B381" s="515">
        <v>2806</v>
      </c>
      <c r="C381" s="195">
        <f t="shared" si="10"/>
        <v>1</v>
      </c>
      <c r="D381" s="35" t="s">
        <v>61</v>
      </c>
      <c r="E381" s="363" t="s">
        <v>112</v>
      </c>
      <c r="F381" s="196">
        <f t="shared" si="32"/>
        <v>698641</v>
      </c>
      <c r="G381" s="222">
        <v>71.89</v>
      </c>
      <c r="H381" s="517">
        <f t="shared" si="11"/>
        <v>9718.1944637640845</v>
      </c>
      <c r="I381" s="194"/>
      <c r="J381" s="259"/>
      <c r="K381" s="214">
        <v>1</v>
      </c>
      <c r="L381" s="192">
        <f t="shared" si="33"/>
        <v>1</v>
      </c>
      <c r="M381" s="214"/>
      <c r="N381" t="str">
        <f t="shared" si="34"/>
        <v>6</v>
      </c>
      <c r="O381" s="193"/>
      <c r="P381" s="325"/>
      <c r="Q381" s="271"/>
      <c r="R381" s="30"/>
      <c r="T381" s="30"/>
      <c r="U381" s="194"/>
    </row>
    <row r="382" spans="1:21" ht="12.75" hidden="1">
      <c r="A382" s="213"/>
      <c r="B382" s="515">
        <v>2807</v>
      </c>
      <c r="C382" s="195">
        <f t="shared" si="10"/>
        <v>1</v>
      </c>
      <c r="D382" s="35" t="s">
        <v>61</v>
      </c>
      <c r="E382" s="156" t="s">
        <v>112</v>
      </c>
      <c r="F382" s="196">
        <f t="shared" si="32"/>
        <v>650633</v>
      </c>
      <c r="G382" s="222">
        <v>66.95</v>
      </c>
      <c r="H382" s="517">
        <f t="shared" si="11"/>
        <v>9718.1926811053017</v>
      </c>
      <c r="I382" s="194"/>
      <c r="J382" s="259"/>
      <c r="K382" s="214">
        <v>1</v>
      </c>
      <c r="L382" s="192">
        <f t="shared" si="33"/>
        <v>1</v>
      </c>
      <c r="M382" s="214"/>
      <c r="N382" t="str">
        <f t="shared" si="34"/>
        <v>7</v>
      </c>
      <c r="O382" s="193"/>
      <c r="P382" s="325"/>
      <c r="Q382" s="271"/>
      <c r="R382" s="30"/>
      <c r="T382" s="30"/>
      <c r="U382" s="194"/>
    </row>
    <row r="383" spans="1:21" ht="12.75" hidden="1">
      <c r="A383" s="213"/>
      <c r="B383" s="515">
        <v>2808</v>
      </c>
      <c r="C383" s="195">
        <f t="shared" si="10"/>
        <v>1</v>
      </c>
      <c r="D383" s="35" t="s">
        <v>61</v>
      </c>
      <c r="E383" s="156" t="s">
        <v>112</v>
      </c>
      <c r="F383" s="196">
        <f t="shared" si="32"/>
        <v>650439</v>
      </c>
      <c r="G383" s="222">
        <v>66.930000000000007</v>
      </c>
      <c r="H383" s="517">
        <f t="shared" si="11"/>
        <v>9718.1981174361263</v>
      </c>
      <c r="I383" s="194"/>
      <c r="J383" s="259"/>
      <c r="K383" s="214">
        <v>1</v>
      </c>
      <c r="L383" s="192">
        <f t="shared" si="33"/>
        <v>1</v>
      </c>
      <c r="M383" s="214"/>
      <c r="N383" t="str">
        <f t="shared" si="34"/>
        <v>8</v>
      </c>
      <c r="O383" s="193"/>
      <c r="P383" s="325"/>
      <c r="Q383" s="271"/>
      <c r="R383" s="30"/>
      <c r="T383" s="30"/>
      <c r="U383" s="194"/>
    </row>
    <row r="384" spans="1:21" ht="12.75">
      <c r="A384" s="368"/>
      <c r="B384" s="515">
        <v>2901</v>
      </c>
      <c r="C384" s="195">
        <f t="shared" si="10"/>
        <v>1</v>
      </c>
      <c r="D384" s="35" t="s">
        <v>61</v>
      </c>
      <c r="E384" s="156" t="s">
        <v>113</v>
      </c>
      <c r="F384" s="196">
        <f t="shared" si="32"/>
        <v>698641</v>
      </c>
      <c r="G384" s="222">
        <v>71.89</v>
      </c>
      <c r="H384" s="517">
        <f t="shared" si="11"/>
        <v>9718.1944637640845</v>
      </c>
      <c r="I384" s="389"/>
      <c r="J384" s="259"/>
      <c r="K384" s="214">
        <v>1</v>
      </c>
      <c r="L384" s="192">
        <f t="shared" si="33"/>
        <v>1</v>
      </c>
      <c r="M384" s="214"/>
      <c r="N384" t="str">
        <f t="shared" si="34"/>
        <v>1</v>
      </c>
      <c r="O384" s="193"/>
      <c r="P384" s="325"/>
      <c r="Q384" s="271"/>
      <c r="R384" s="30"/>
      <c r="T384" s="30"/>
      <c r="U384" s="194"/>
    </row>
    <row r="385" spans="1:21" ht="12.75" hidden="1">
      <c r="A385" s="213"/>
      <c r="B385" s="515">
        <v>2902</v>
      </c>
      <c r="C385" s="195">
        <f t="shared" si="10"/>
        <v>1</v>
      </c>
      <c r="D385" s="35" t="s">
        <v>61</v>
      </c>
      <c r="E385" s="156" t="s">
        <v>112</v>
      </c>
      <c r="F385" s="196">
        <f t="shared" si="32"/>
        <v>678427</v>
      </c>
      <c r="G385" s="222">
        <v>69.81</v>
      </c>
      <c r="H385" s="517">
        <f t="shared" si="11"/>
        <v>9718.1922360693316</v>
      </c>
      <c r="I385" s="194"/>
      <c r="J385" s="259"/>
      <c r="K385" s="214">
        <v>1</v>
      </c>
      <c r="L385" s="192">
        <f t="shared" si="33"/>
        <v>1</v>
      </c>
      <c r="M385" s="214"/>
      <c r="N385" t="str">
        <f t="shared" si="34"/>
        <v>2</v>
      </c>
      <c r="O385" s="193"/>
      <c r="P385" s="325"/>
      <c r="Q385" s="271"/>
      <c r="R385" s="30"/>
      <c r="T385" s="30"/>
      <c r="U385" s="194"/>
    </row>
    <row r="386" spans="1:21" ht="12.75" hidden="1">
      <c r="A386" s="213"/>
      <c r="B386" s="515">
        <v>2903</v>
      </c>
      <c r="C386" s="195">
        <f t="shared" si="10"/>
        <v>1</v>
      </c>
      <c r="D386" s="35" t="s">
        <v>78</v>
      </c>
      <c r="E386" s="156" t="s">
        <v>112</v>
      </c>
      <c r="F386" s="196">
        <f t="shared" si="32"/>
        <v>518603</v>
      </c>
      <c r="G386" s="222">
        <v>52.9</v>
      </c>
      <c r="H386" s="517">
        <f t="shared" si="11"/>
        <v>9803.4593572778831</v>
      </c>
      <c r="I386" s="194"/>
      <c r="J386" s="259"/>
      <c r="K386" s="214">
        <v>1</v>
      </c>
      <c r="L386" s="192">
        <f t="shared" si="33"/>
        <v>1</v>
      </c>
      <c r="M386" s="214"/>
      <c r="N386" t="str">
        <f t="shared" si="34"/>
        <v>3</v>
      </c>
      <c r="O386" s="193"/>
      <c r="P386" s="325"/>
      <c r="Q386" s="271"/>
      <c r="R386" s="30"/>
      <c r="T386" s="30"/>
      <c r="U386" s="194"/>
    </row>
    <row r="387" spans="1:21" ht="12.75" hidden="1">
      <c r="A387" s="213"/>
      <c r="B387" s="515">
        <v>2904</v>
      </c>
      <c r="C387" s="195">
        <f t="shared" si="10"/>
        <v>1</v>
      </c>
      <c r="D387" s="35" t="s">
        <v>78</v>
      </c>
      <c r="E387" s="156" t="s">
        <v>112</v>
      </c>
      <c r="F387" s="196">
        <f t="shared" si="32"/>
        <v>518603</v>
      </c>
      <c r="G387" s="222">
        <v>52.9</v>
      </c>
      <c r="H387" s="517">
        <f t="shared" si="11"/>
        <v>9803.4593572778831</v>
      </c>
      <c r="I387" s="194"/>
      <c r="J387" s="259"/>
      <c r="K387" s="214">
        <v>1</v>
      </c>
      <c r="L387" s="192">
        <f t="shared" si="33"/>
        <v>1</v>
      </c>
      <c r="M387" s="214"/>
      <c r="N387" t="str">
        <f t="shared" si="34"/>
        <v>4</v>
      </c>
      <c r="O387" s="193"/>
      <c r="P387" s="325"/>
      <c r="Q387" s="271"/>
      <c r="R387" s="30"/>
      <c r="T387" s="30"/>
      <c r="U387" s="194"/>
    </row>
    <row r="388" spans="1:21" ht="12.75" hidden="1">
      <c r="A388" s="213"/>
      <c r="B388" s="515">
        <v>2905</v>
      </c>
      <c r="C388" s="195">
        <f t="shared" si="10"/>
        <v>1</v>
      </c>
      <c r="D388" s="35" t="s">
        <v>61</v>
      </c>
      <c r="E388" s="156" t="s">
        <v>112</v>
      </c>
      <c r="F388" s="196">
        <f t="shared" si="32"/>
        <v>716134</v>
      </c>
      <c r="G388" s="222">
        <v>73.69</v>
      </c>
      <c r="H388" s="517">
        <f t="shared" si="11"/>
        <v>9718.1978558827523</v>
      </c>
      <c r="I388" s="194"/>
      <c r="J388" s="259"/>
      <c r="K388" s="214">
        <v>1</v>
      </c>
      <c r="L388" s="192">
        <f t="shared" si="33"/>
        <v>1</v>
      </c>
      <c r="M388" s="214"/>
      <c r="N388" t="str">
        <f t="shared" si="34"/>
        <v>5</v>
      </c>
      <c r="O388" s="193"/>
      <c r="P388" s="325"/>
      <c r="Q388" s="271"/>
      <c r="R388" s="30"/>
      <c r="T388" s="30"/>
      <c r="U388" s="194"/>
    </row>
    <row r="389" spans="1:21" ht="12.75" hidden="1">
      <c r="A389" s="368"/>
      <c r="B389" s="515">
        <v>2906</v>
      </c>
      <c r="C389" s="195">
        <f t="shared" si="10"/>
        <v>1</v>
      </c>
      <c r="D389" s="35" t="s">
        <v>61</v>
      </c>
      <c r="E389" s="363" t="s">
        <v>112</v>
      </c>
      <c r="F389" s="196">
        <f t="shared" si="32"/>
        <v>698641</v>
      </c>
      <c r="G389" s="222">
        <v>71.89</v>
      </c>
      <c r="H389" s="517">
        <f t="shared" si="11"/>
        <v>9718.1944637640845</v>
      </c>
      <c r="I389" s="389"/>
      <c r="J389" s="259"/>
      <c r="K389" s="214">
        <v>1</v>
      </c>
      <c r="L389" s="192">
        <f t="shared" si="33"/>
        <v>1</v>
      </c>
      <c r="M389" s="214"/>
      <c r="N389" t="str">
        <f t="shared" si="34"/>
        <v>6</v>
      </c>
      <c r="O389" s="193"/>
      <c r="P389" s="325"/>
      <c r="Q389" s="271"/>
      <c r="R389" s="30"/>
      <c r="T389" s="30"/>
      <c r="U389" s="194"/>
    </row>
    <row r="390" spans="1:21" ht="12.75" hidden="1">
      <c r="A390" s="213"/>
      <c r="B390" s="515">
        <v>2907</v>
      </c>
      <c r="C390" s="195">
        <f t="shared" si="10"/>
        <v>1</v>
      </c>
      <c r="D390" s="35" t="s">
        <v>61</v>
      </c>
      <c r="E390" s="156" t="s">
        <v>112</v>
      </c>
      <c r="F390" s="196">
        <f t="shared" si="32"/>
        <v>684938</v>
      </c>
      <c r="G390" s="222">
        <v>70.48</v>
      </c>
      <c r="H390" s="517">
        <f t="shared" si="11"/>
        <v>9718.1895573212259</v>
      </c>
      <c r="I390" s="194"/>
      <c r="J390" s="259"/>
      <c r="K390" s="214">
        <v>1</v>
      </c>
      <c r="L390" s="192">
        <f t="shared" si="33"/>
        <v>1</v>
      </c>
      <c r="M390" s="214"/>
      <c r="N390" t="str">
        <f t="shared" si="34"/>
        <v>7</v>
      </c>
      <c r="O390" s="193"/>
      <c r="P390" s="325"/>
      <c r="Q390" s="271"/>
      <c r="R390" s="30"/>
      <c r="T390" s="30"/>
      <c r="U390" s="194"/>
    </row>
    <row r="391" spans="1:21" ht="12.75" hidden="1">
      <c r="A391" s="213"/>
      <c r="B391" s="515">
        <v>2908</v>
      </c>
      <c r="C391" s="195">
        <f t="shared" si="10"/>
        <v>1</v>
      </c>
      <c r="D391" s="35" t="s">
        <v>61</v>
      </c>
      <c r="E391" s="156" t="s">
        <v>112</v>
      </c>
      <c r="F391" s="196">
        <f t="shared" si="32"/>
        <v>650439</v>
      </c>
      <c r="G391" s="222">
        <v>66.930000000000007</v>
      </c>
      <c r="H391" s="517">
        <f t="shared" si="11"/>
        <v>9718.1981174361263</v>
      </c>
      <c r="I391" s="194" t="s">
        <v>119</v>
      </c>
      <c r="J391" s="259"/>
      <c r="K391" s="214">
        <v>1</v>
      </c>
      <c r="L391" s="192">
        <f t="shared" si="33"/>
        <v>1</v>
      </c>
      <c r="M391" s="214"/>
      <c r="N391" t="str">
        <f t="shared" si="34"/>
        <v>8</v>
      </c>
      <c r="O391" s="193"/>
      <c r="P391" s="325"/>
      <c r="Q391" s="271"/>
      <c r="R391" s="30"/>
      <c r="T391" s="30"/>
      <c r="U391" s="194"/>
    </row>
    <row r="392" spans="1:21" ht="12.75" hidden="1">
      <c r="A392" s="368"/>
      <c r="B392" s="515">
        <v>3001</v>
      </c>
      <c r="C392" s="195">
        <f t="shared" si="10"/>
        <v>1</v>
      </c>
      <c r="D392" s="35" t="s">
        <v>61</v>
      </c>
      <c r="E392" s="363" t="s">
        <v>112</v>
      </c>
      <c r="F392" s="196">
        <f t="shared" si="32"/>
        <v>698641</v>
      </c>
      <c r="G392" s="222">
        <v>71.89</v>
      </c>
      <c r="H392" s="517">
        <f t="shared" si="11"/>
        <v>9718.1944637640845</v>
      </c>
      <c r="I392" s="389"/>
      <c r="J392" s="259"/>
      <c r="K392" s="214">
        <v>1</v>
      </c>
      <c r="L392" s="192">
        <f t="shared" si="33"/>
        <v>1</v>
      </c>
      <c r="M392" s="214"/>
      <c r="N392" t="str">
        <f t="shared" si="34"/>
        <v>1</v>
      </c>
      <c r="O392" s="193"/>
      <c r="P392" s="325"/>
      <c r="Q392" s="271"/>
      <c r="R392" s="30"/>
      <c r="T392" s="30"/>
      <c r="U392" s="194"/>
    </row>
    <row r="393" spans="1:21" ht="12.75" hidden="1">
      <c r="A393" s="213"/>
      <c r="B393" s="515">
        <v>3002</v>
      </c>
      <c r="C393" s="195">
        <f t="shared" si="10"/>
        <v>1</v>
      </c>
      <c r="D393" s="35" t="s">
        <v>61</v>
      </c>
      <c r="E393" s="156" t="s">
        <v>112</v>
      </c>
      <c r="F393" s="196">
        <f t="shared" si="32"/>
        <v>710206</v>
      </c>
      <c r="G393" s="222">
        <v>73.08</v>
      </c>
      <c r="H393" s="517">
        <f t="shared" si="11"/>
        <v>9718.1992337164756</v>
      </c>
      <c r="I393" s="194"/>
      <c r="J393" s="259"/>
      <c r="K393" s="214">
        <v>1</v>
      </c>
      <c r="L393" s="192">
        <f t="shared" si="33"/>
        <v>1</v>
      </c>
      <c r="M393" s="214"/>
      <c r="N393" t="str">
        <f t="shared" si="34"/>
        <v>2</v>
      </c>
      <c r="O393" s="193"/>
      <c r="P393" s="325"/>
      <c r="Q393" s="271"/>
      <c r="R393" s="30"/>
      <c r="T393" s="30"/>
      <c r="U393" s="194"/>
    </row>
    <row r="394" spans="1:21" ht="12.75" hidden="1">
      <c r="A394" s="213"/>
      <c r="B394" s="515">
        <v>3003</v>
      </c>
      <c r="C394" s="195">
        <f t="shared" si="10"/>
        <v>1</v>
      </c>
      <c r="D394" s="35" t="s">
        <v>78</v>
      </c>
      <c r="E394" s="156" t="s">
        <v>112</v>
      </c>
      <c r="F394" s="196">
        <f t="shared" si="32"/>
        <v>518603</v>
      </c>
      <c r="G394" s="222">
        <v>52.9</v>
      </c>
      <c r="H394" s="517">
        <f t="shared" si="11"/>
        <v>9803.4593572778831</v>
      </c>
      <c r="I394" s="194"/>
      <c r="J394" s="259"/>
      <c r="K394" s="214">
        <v>1</v>
      </c>
      <c r="L394" s="192">
        <f t="shared" si="33"/>
        <v>1</v>
      </c>
      <c r="M394" s="214"/>
      <c r="N394" t="str">
        <f t="shared" si="34"/>
        <v>3</v>
      </c>
      <c r="O394" s="193"/>
      <c r="P394" s="325"/>
      <c r="Q394" s="271"/>
      <c r="R394" s="30"/>
      <c r="T394" s="30"/>
      <c r="U394" s="194"/>
    </row>
    <row r="395" spans="1:21" ht="12.75" hidden="1">
      <c r="A395" s="213"/>
      <c r="B395" s="515">
        <v>3004</v>
      </c>
      <c r="C395" s="195">
        <f t="shared" si="10"/>
        <v>1</v>
      </c>
      <c r="D395" s="35" t="s">
        <v>78</v>
      </c>
      <c r="E395" s="156" t="s">
        <v>112</v>
      </c>
      <c r="F395" s="196">
        <f t="shared" si="32"/>
        <v>518603</v>
      </c>
      <c r="G395" s="222">
        <v>52.9</v>
      </c>
      <c r="H395" s="517">
        <f t="shared" si="11"/>
        <v>9803.4593572778831</v>
      </c>
      <c r="I395" s="194"/>
      <c r="J395" s="259"/>
      <c r="K395" s="214">
        <v>1</v>
      </c>
      <c r="L395" s="192">
        <f t="shared" si="33"/>
        <v>1</v>
      </c>
      <c r="M395" s="214"/>
      <c r="N395" t="str">
        <f t="shared" si="34"/>
        <v>4</v>
      </c>
      <c r="O395" s="193"/>
      <c r="P395" s="325"/>
      <c r="Q395" s="271"/>
      <c r="R395" s="30"/>
      <c r="T395" s="30"/>
      <c r="U395" s="194"/>
    </row>
    <row r="396" spans="1:21" ht="12.75" hidden="1">
      <c r="A396" s="213"/>
      <c r="B396" s="515">
        <v>3005</v>
      </c>
      <c r="C396" s="195">
        <f t="shared" si="10"/>
        <v>1</v>
      </c>
      <c r="D396" s="35" t="s">
        <v>61</v>
      </c>
      <c r="E396" s="156" t="s">
        <v>112</v>
      </c>
      <c r="F396" s="196">
        <f t="shared" si="32"/>
        <v>705541</v>
      </c>
      <c r="G396" s="222">
        <v>72.600000000000009</v>
      </c>
      <c r="H396" s="517">
        <f t="shared" si="11"/>
        <v>9718.1955922865</v>
      </c>
      <c r="I396" s="194"/>
      <c r="J396" s="259"/>
      <c r="K396" s="214">
        <v>1</v>
      </c>
      <c r="L396" s="192">
        <f t="shared" si="33"/>
        <v>1</v>
      </c>
      <c r="M396" s="214"/>
      <c r="N396" t="str">
        <f t="shared" si="34"/>
        <v>5</v>
      </c>
      <c r="O396" s="193"/>
      <c r="P396" s="325"/>
      <c r="Q396" s="271"/>
      <c r="R396" s="30"/>
      <c r="T396" s="30"/>
      <c r="U396" s="194"/>
    </row>
    <row r="397" spans="1:21" ht="12.75" hidden="1">
      <c r="A397" s="368"/>
      <c r="B397" s="515">
        <v>3006</v>
      </c>
      <c r="C397" s="195">
        <f t="shared" si="10"/>
        <v>1</v>
      </c>
      <c r="D397" s="35" t="s">
        <v>61</v>
      </c>
      <c r="E397" s="363" t="s">
        <v>112</v>
      </c>
      <c r="F397" s="196">
        <f t="shared" si="32"/>
        <v>698641</v>
      </c>
      <c r="G397" s="222">
        <v>71.89</v>
      </c>
      <c r="H397" s="517">
        <f t="shared" si="11"/>
        <v>9718.1944637640845</v>
      </c>
      <c r="I397" s="194"/>
      <c r="J397" s="259"/>
      <c r="K397" s="214">
        <v>1</v>
      </c>
      <c r="L397" s="192">
        <f t="shared" si="33"/>
        <v>1</v>
      </c>
      <c r="M397" s="214"/>
      <c r="N397" t="str">
        <f t="shared" si="34"/>
        <v>6</v>
      </c>
      <c r="O397" s="193"/>
      <c r="P397" s="325"/>
      <c r="Q397" s="271"/>
      <c r="R397" s="30"/>
      <c r="T397" s="30"/>
      <c r="U397" s="194"/>
    </row>
    <row r="398" spans="1:21" ht="12.75">
      <c r="A398" s="368" t="s">
        <v>120</v>
      </c>
      <c r="B398" s="515">
        <v>3007</v>
      </c>
      <c r="C398" s="195">
        <f t="shared" si="10"/>
        <v>1</v>
      </c>
      <c r="D398" s="35" t="s">
        <v>61</v>
      </c>
      <c r="E398" s="156" t="s">
        <v>113</v>
      </c>
      <c r="F398" s="196">
        <f t="shared" si="32"/>
        <v>690867</v>
      </c>
      <c r="G398" s="222">
        <v>71.09</v>
      </c>
      <c r="H398" s="517">
        <f t="shared" si="11"/>
        <v>9718.2022788015183</v>
      </c>
      <c r="I398" s="380" t="s">
        <v>114</v>
      </c>
      <c r="J398" s="259"/>
      <c r="K398" s="214">
        <v>1</v>
      </c>
      <c r="L398" s="192">
        <f t="shared" si="33"/>
        <v>1</v>
      </c>
      <c r="M398" s="214"/>
      <c r="N398" t="str">
        <f t="shared" si="34"/>
        <v>7</v>
      </c>
      <c r="O398" s="193"/>
      <c r="P398" s="325"/>
      <c r="Q398" s="271"/>
      <c r="R398" s="30"/>
      <c r="T398" s="30"/>
      <c r="U398" s="194"/>
    </row>
    <row r="399" spans="1:21" ht="12.75">
      <c r="A399" s="368" t="s">
        <v>120</v>
      </c>
      <c r="B399" s="515">
        <v>3008</v>
      </c>
      <c r="C399" s="195">
        <f t="shared" si="10"/>
        <v>1</v>
      </c>
      <c r="D399" s="35" t="s">
        <v>61</v>
      </c>
      <c r="E399" s="156" t="s">
        <v>113</v>
      </c>
      <c r="F399" s="196">
        <f t="shared" si="32"/>
        <v>650439</v>
      </c>
      <c r="G399" s="222">
        <v>66.930000000000007</v>
      </c>
      <c r="H399" s="517">
        <f t="shared" si="11"/>
        <v>9718.1981174361263</v>
      </c>
      <c r="I399" s="380" t="s">
        <v>114</v>
      </c>
      <c r="J399" s="259"/>
      <c r="K399" s="214">
        <v>1</v>
      </c>
      <c r="L399" s="192">
        <f t="shared" si="33"/>
        <v>1</v>
      </c>
      <c r="M399" s="214"/>
      <c r="N399" t="str">
        <f t="shared" si="34"/>
        <v>8</v>
      </c>
      <c r="O399" s="193"/>
      <c r="P399" s="325"/>
      <c r="Q399" s="271"/>
      <c r="R399" s="30"/>
      <c r="T399" s="30"/>
      <c r="U399" s="194"/>
    </row>
    <row r="400" spans="1:21" ht="12.75" hidden="1">
      <c r="A400" s="368"/>
      <c r="B400" s="515">
        <v>3101</v>
      </c>
      <c r="C400" s="195">
        <f t="shared" si="10"/>
        <v>1</v>
      </c>
      <c r="D400" s="35" t="s">
        <v>61</v>
      </c>
      <c r="E400" s="363" t="s">
        <v>112</v>
      </c>
      <c r="F400" s="196">
        <f t="shared" si="32"/>
        <v>698641</v>
      </c>
      <c r="G400" s="222">
        <v>71.89</v>
      </c>
      <c r="H400" s="517">
        <f t="shared" si="11"/>
        <v>9718.1944637640845</v>
      </c>
      <c r="I400" s="389"/>
      <c r="J400" s="259"/>
      <c r="K400" s="214">
        <v>1</v>
      </c>
      <c r="L400" s="192">
        <f t="shared" si="33"/>
        <v>1</v>
      </c>
      <c r="M400" s="214"/>
      <c r="N400" t="str">
        <f t="shared" si="34"/>
        <v>1</v>
      </c>
      <c r="O400" s="193"/>
      <c r="P400" s="325"/>
      <c r="Q400" s="271"/>
      <c r="R400" s="30"/>
      <c r="T400" s="30"/>
      <c r="U400" s="194"/>
    </row>
    <row r="401" spans="1:21" ht="12.75" hidden="1">
      <c r="A401" s="213"/>
      <c r="B401" s="515">
        <v>3102</v>
      </c>
      <c r="C401" s="195">
        <f t="shared" si="10"/>
        <v>1</v>
      </c>
      <c r="D401" s="35" t="s">
        <v>61</v>
      </c>
      <c r="E401" s="156" t="s">
        <v>112</v>
      </c>
      <c r="F401" s="196">
        <f t="shared" si="32"/>
        <v>710497</v>
      </c>
      <c r="G401" s="222">
        <v>73.11</v>
      </c>
      <c r="H401" s="517">
        <f t="shared" si="11"/>
        <v>9718.1917658323073</v>
      </c>
      <c r="I401" s="194"/>
      <c r="J401" s="259"/>
      <c r="K401" s="214">
        <v>1</v>
      </c>
      <c r="L401" s="192">
        <f t="shared" si="33"/>
        <v>1</v>
      </c>
      <c r="M401" s="214"/>
      <c r="N401" t="str">
        <f t="shared" si="34"/>
        <v>2</v>
      </c>
      <c r="O401" s="193"/>
      <c r="P401" s="325"/>
      <c r="Q401" s="271"/>
      <c r="R401" s="30"/>
      <c r="T401" s="30"/>
      <c r="U401" s="194"/>
    </row>
    <row r="402" spans="1:21" ht="12.75" hidden="1">
      <c r="A402" s="213"/>
      <c r="B402" s="515">
        <v>3103</v>
      </c>
      <c r="C402" s="195">
        <f t="shared" si="10"/>
        <v>1.06</v>
      </c>
      <c r="D402" s="35" t="s">
        <v>78</v>
      </c>
      <c r="E402" s="363" t="s">
        <v>112</v>
      </c>
      <c r="F402" s="196">
        <f t="shared" si="32"/>
        <v>549719</v>
      </c>
      <c r="G402" s="222">
        <v>52.9</v>
      </c>
      <c r="H402" s="517">
        <f t="shared" si="11"/>
        <v>10391.663516068053</v>
      </c>
      <c r="I402" s="194">
        <v>0.06</v>
      </c>
      <c r="J402" s="259"/>
      <c r="K402" s="214">
        <v>1</v>
      </c>
      <c r="L402" s="192">
        <f t="shared" si="33"/>
        <v>1.06</v>
      </c>
      <c r="M402" s="214"/>
      <c r="N402" t="str">
        <f t="shared" si="34"/>
        <v>3</v>
      </c>
      <c r="O402" s="193"/>
      <c r="P402" s="325"/>
      <c r="Q402" s="271"/>
      <c r="R402" s="30"/>
      <c r="T402" s="30"/>
      <c r="U402" s="194"/>
    </row>
    <row r="403" spans="1:21" ht="12.75" hidden="1">
      <c r="A403" s="213"/>
      <c r="B403" s="515">
        <v>3104</v>
      </c>
      <c r="C403" s="195">
        <f t="shared" si="10"/>
        <v>1</v>
      </c>
      <c r="D403" s="35" t="s">
        <v>78</v>
      </c>
      <c r="E403" s="156" t="s">
        <v>112</v>
      </c>
      <c r="F403" s="196">
        <f t="shared" si="32"/>
        <v>518603</v>
      </c>
      <c r="G403" s="222">
        <v>52.9</v>
      </c>
      <c r="H403" s="517">
        <f t="shared" si="11"/>
        <v>9803.4593572778831</v>
      </c>
      <c r="I403" s="194"/>
      <c r="J403" s="259"/>
      <c r="K403" s="214">
        <v>1</v>
      </c>
      <c r="L403" s="192">
        <f t="shared" si="33"/>
        <v>1</v>
      </c>
      <c r="M403" s="214"/>
      <c r="N403" t="str">
        <f t="shared" si="34"/>
        <v>4</v>
      </c>
      <c r="O403" s="193"/>
      <c r="P403" s="325"/>
      <c r="Q403" s="271"/>
      <c r="R403" s="30"/>
      <c r="T403" s="30"/>
      <c r="U403" s="194"/>
    </row>
    <row r="404" spans="1:21" ht="12.75" hidden="1">
      <c r="A404" s="213"/>
      <c r="B404" s="515">
        <v>3105</v>
      </c>
      <c r="C404" s="195">
        <f t="shared" si="10"/>
        <v>1</v>
      </c>
      <c r="D404" s="35" t="s">
        <v>61</v>
      </c>
      <c r="E404" s="156" t="s">
        <v>112</v>
      </c>
      <c r="F404" s="196">
        <f t="shared" si="32"/>
        <v>710206</v>
      </c>
      <c r="G404" s="222">
        <v>73.08</v>
      </c>
      <c r="H404" s="517">
        <f t="shared" si="11"/>
        <v>9718.1992337164756</v>
      </c>
      <c r="I404" s="194"/>
      <c r="J404" s="259"/>
      <c r="K404" s="214">
        <v>1</v>
      </c>
      <c r="L404" s="192">
        <f t="shared" si="33"/>
        <v>1</v>
      </c>
      <c r="M404" s="214"/>
      <c r="N404" t="str">
        <f t="shared" si="34"/>
        <v>5</v>
      </c>
      <c r="O404" s="193"/>
      <c r="P404" s="325"/>
      <c r="Q404" s="271"/>
      <c r="R404" s="30"/>
      <c r="T404" s="30"/>
      <c r="U404" s="194"/>
    </row>
    <row r="405" spans="1:21" ht="12.75" hidden="1">
      <c r="A405" s="213"/>
      <c r="B405" s="515">
        <v>3106</v>
      </c>
      <c r="C405" s="195">
        <f t="shared" si="10"/>
        <v>1</v>
      </c>
      <c r="D405" s="35" t="s">
        <v>61</v>
      </c>
      <c r="E405" s="363" t="s">
        <v>112</v>
      </c>
      <c r="F405" s="196">
        <f t="shared" si="32"/>
        <v>698641</v>
      </c>
      <c r="G405" s="222">
        <v>71.89</v>
      </c>
      <c r="H405" s="517">
        <f t="shared" si="11"/>
        <v>9718.1944637640845</v>
      </c>
      <c r="I405" s="194"/>
      <c r="J405" s="259"/>
      <c r="K405" s="214">
        <v>1</v>
      </c>
      <c r="L405" s="192">
        <f t="shared" si="33"/>
        <v>1</v>
      </c>
      <c r="M405" s="214"/>
      <c r="N405" t="str">
        <f t="shared" si="34"/>
        <v>6</v>
      </c>
      <c r="O405" s="193"/>
      <c r="P405" s="325"/>
      <c r="Q405" s="271"/>
      <c r="R405" s="30"/>
      <c r="T405" s="30"/>
      <c r="U405" s="194"/>
    </row>
    <row r="406" spans="1:21" ht="12.75" hidden="1">
      <c r="A406" s="213"/>
      <c r="B406" s="515">
        <v>3107</v>
      </c>
      <c r="C406" s="195">
        <f t="shared" si="10"/>
        <v>1</v>
      </c>
      <c r="D406" s="35" t="s">
        <v>61</v>
      </c>
      <c r="E406" s="156" t="s">
        <v>112</v>
      </c>
      <c r="F406" s="196">
        <f t="shared" si="32"/>
        <v>650633</v>
      </c>
      <c r="G406" s="222">
        <v>66.95</v>
      </c>
      <c r="H406" s="517">
        <f t="shared" si="11"/>
        <v>9718.1926811053017</v>
      </c>
      <c r="I406" s="194"/>
      <c r="J406" s="259"/>
      <c r="K406" s="214">
        <v>1</v>
      </c>
      <c r="L406" s="192">
        <f t="shared" si="33"/>
        <v>1</v>
      </c>
      <c r="M406" s="214"/>
      <c r="N406" t="str">
        <f t="shared" si="34"/>
        <v>7</v>
      </c>
      <c r="O406" s="193"/>
      <c r="P406" s="325"/>
      <c r="Q406" s="271"/>
      <c r="R406" s="30"/>
      <c r="T406" s="30"/>
      <c r="U406" s="194"/>
    </row>
    <row r="407" spans="1:21" ht="12.75" hidden="1">
      <c r="A407" s="213"/>
      <c r="B407" s="515">
        <v>3108</v>
      </c>
      <c r="C407" s="195">
        <f t="shared" ref="C407:C423" si="35">L407</f>
        <v>1</v>
      </c>
      <c r="D407" s="35" t="s">
        <v>61</v>
      </c>
      <c r="E407" s="156" t="s">
        <v>112</v>
      </c>
      <c r="F407" s="196">
        <f t="shared" si="32"/>
        <v>650439</v>
      </c>
      <c r="G407" s="222">
        <v>66.930000000000007</v>
      </c>
      <c r="H407" s="517">
        <f t="shared" si="11"/>
        <v>9718.1981174361263</v>
      </c>
      <c r="I407" s="194"/>
      <c r="J407" s="259"/>
      <c r="K407" s="214">
        <v>1</v>
      </c>
      <c r="L407" s="192">
        <f t="shared" si="33"/>
        <v>1</v>
      </c>
      <c r="M407" s="214"/>
      <c r="N407" t="str">
        <f t="shared" si="34"/>
        <v>8</v>
      </c>
      <c r="O407" s="193"/>
      <c r="P407" s="325"/>
      <c r="Q407" s="271"/>
      <c r="R407" s="30"/>
      <c r="T407" s="30"/>
      <c r="U407" s="194"/>
    </row>
    <row r="408" spans="1:21" ht="12.75">
      <c r="A408" s="368"/>
      <c r="B408" s="515">
        <v>3201</v>
      </c>
      <c r="C408" s="195">
        <f t="shared" si="35"/>
        <v>1</v>
      </c>
      <c r="D408" s="35" t="s">
        <v>61</v>
      </c>
      <c r="E408" s="156" t="s">
        <v>113</v>
      </c>
      <c r="F408" s="196">
        <f t="shared" si="32"/>
        <v>698641</v>
      </c>
      <c r="G408" s="222">
        <v>71.89</v>
      </c>
      <c r="H408" s="517">
        <f t="shared" si="11"/>
        <v>9718.1944637640845</v>
      </c>
      <c r="I408" s="389"/>
      <c r="J408" s="259"/>
      <c r="K408" s="214">
        <v>1</v>
      </c>
      <c r="L408" s="192">
        <f t="shared" si="33"/>
        <v>1</v>
      </c>
      <c r="M408" s="214"/>
      <c r="N408" t="str">
        <f t="shared" si="34"/>
        <v>1</v>
      </c>
      <c r="O408" s="193"/>
      <c r="P408" s="325"/>
      <c r="Q408" s="271"/>
      <c r="R408" s="30"/>
      <c r="T408" s="30"/>
      <c r="U408" s="194"/>
    </row>
    <row r="409" spans="1:21" ht="12.75" hidden="1">
      <c r="A409" s="213"/>
      <c r="B409" s="515">
        <v>3202</v>
      </c>
      <c r="C409" s="195">
        <f t="shared" si="35"/>
        <v>1</v>
      </c>
      <c r="D409" s="35" t="s">
        <v>61</v>
      </c>
      <c r="E409" s="156" t="s">
        <v>112</v>
      </c>
      <c r="F409" s="196">
        <f t="shared" si="32"/>
        <v>713996</v>
      </c>
      <c r="G409" s="222">
        <v>73.47</v>
      </c>
      <c r="H409" s="517">
        <f t="shared" si="11"/>
        <v>9718.1979039063572</v>
      </c>
      <c r="I409" s="194"/>
      <c r="J409" s="259"/>
      <c r="K409" s="214">
        <v>1</v>
      </c>
      <c r="L409" s="192">
        <f t="shared" si="33"/>
        <v>1</v>
      </c>
      <c r="M409" s="214"/>
      <c r="N409" t="str">
        <f t="shared" si="34"/>
        <v>2</v>
      </c>
      <c r="O409" s="193"/>
      <c r="P409" s="325"/>
      <c r="Q409" s="271"/>
      <c r="R409" s="30"/>
      <c r="T409" s="30"/>
      <c r="U409" s="194"/>
    </row>
    <row r="410" spans="1:21" ht="12.75" hidden="1">
      <c r="A410" s="213"/>
      <c r="B410" s="515">
        <v>3203</v>
      </c>
      <c r="C410" s="195">
        <f t="shared" si="35"/>
        <v>1</v>
      </c>
      <c r="D410" s="35" t="s">
        <v>78</v>
      </c>
      <c r="E410" s="156" t="s">
        <v>112</v>
      </c>
      <c r="F410" s="196">
        <f t="shared" si="32"/>
        <v>518603</v>
      </c>
      <c r="G410" s="222">
        <v>52.9</v>
      </c>
      <c r="H410" s="517">
        <f t="shared" si="11"/>
        <v>9803.4593572778831</v>
      </c>
      <c r="I410" s="194"/>
      <c r="J410" s="259"/>
      <c r="K410" s="214">
        <v>1</v>
      </c>
      <c r="L410" s="192">
        <f t="shared" si="33"/>
        <v>1</v>
      </c>
      <c r="M410" s="214"/>
      <c r="N410" t="str">
        <f t="shared" si="34"/>
        <v>3</v>
      </c>
      <c r="O410" s="193"/>
      <c r="P410" s="325"/>
      <c r="Q410" s="271"/>
      <c r="R410" s="30"/>
      <c r="T410" s="30"/>
      <c r="U410" s="194"/>
    </row>
    <row r="411" spans="1:21" ht="12.75" hidden="1">
      <c r="A411" s="213"/>
      <c r="B411" s="515">
        <v>3204</v>
      </c>
      <c r="C411" s="195">
        <f t="shared" si="35"/>
        <v>1</v>
      </c>
      <c r="D411" s="35" t="s">
        <v>78</v>
      </c>
      <c r="E411" s="156" t="s">
        <v>112</v>
      </c>
      <c r="F411" s="196">
        <f t="shared" si="32"/>
        <v>518603</v>
      </c>
      <c r="G411" s="222">
        <v>52.9</v>
      </c>
      <c r="H411" s="517">
        <f t="shared" si="11"/>
        <v>9803.4593572778831</v>
      </c>
      <c r="I411" s="194"/>
      <c r="J411" s="259"/>
      <c r="K411" s="214">
        <v>1</v>
      </c>
      <c r="L411" s="192">
        <f t="shared" si="33"/>
        <v>1</v>
      </c>
      <c r="M411" s="214"/>
      <c r="N411" t="str">
        <f t="shared" si="34"/>
        <v>4</v>
      </c>
      <c r="O411" s="193"/>
      <c r="P411" s="325"/>
      <c r="Q411" s="271"/>
      <c r="R411" s="30"/>
      <c r="T411" s="30"/>
      <c r="U411" s="194"/>
    </row>
    <row r="412" spans="1:21" ht="12.75" hidden="1">
      <c r="A412" s="213"/>
      <c r="B412" s="515">
        <v>3205</v>
      </c>
      <c r="C412" s="195">
        <f t="shared" si="35"/>
        <v>1</v>
      </c>
      <c r="D412" s="35" t="s">
        <v>61</v>
      </c>
      <c r="E412" s="156" t="s">
        <v>112</v>
      </c>
      <c r="F412" s="196">
        <f t="shared" si="32"/>
        <v>716425</v>
      </c>
      <c r="G412" s="222">
        <v>73.72</v>
      </c>
      <c r="H412" s="517">
        <f t="shared" si="11"/>
        <v>9718.1904503526857</v>
      </c>
      <c r="I412" s="194"/>
      <c r="J412" s="259"/>
      <c r="K412" s="214">
        <v>1</v>
      </c>
      <c r="L412" s="192">
        <f t="shared" si="33"/>
        <v>1</v>
      </c>
      <c r="M412" s="214"/>
      <c r="N412" t="str">
        <f t="shared" si="34"/>
        <v>5</v>
      </c>
      <c r="O412" s="193"/>
      <c r="P412" s="325"/>
      <c r="Q412" s="271"/>
      <c r="R412" s="30"/>
      <c r="T412" s="30"/>
      <c r="U412" s="194"/>
    </row>
    <row r="413" spans="1:21" ht="12.75" hidden="1">
      <c r="A413" s="213"/>
      <c r="B413" s="515">
        <v>3206</v>
      </c>
      <c r="C413" s="195">
        <f t="shared" si="35"/>
        <v>1</v>
      </c>
      <c r="D413" s="35" t="s">
        <v>61</v>
      </c>
      <c r="E413" s="156" t="s">
        <v>112</v>
      </c>
      <c r="F413" s="196">
        <f t="shared" si="32"/>
        <v>698641</v>
      </c>
      <c r="G413" s="222">
        <v>71.89</v>
      </c>
      <c r="H413" s="517">
        <f t="shared" si="11"/>
        <v>9718.1944637640845</v>
      </c>
      <c r="I413" s="194"/>
      <c r="J413" s="259"/>
      <c r="K413" s="214">
        <v>1</v>
      </c>
      <c r="L413" s="192">
        <f t="shared" si="33"/>
        <v>1</v>
      </c>
      <c r="M413" s="214"/>
      <c r="N413" t="str">
        <f t="shared" si="34"/>
        <v>6</v>
      </c>
      <c r="O413" s="193"/>
      <c r="P413" s="325"/>
      <c r="Q413" s="271"/>
      <c r="R413" s="30"/>
      <c r="T413" s="30"/>
      <c r="U413" s="194"/>
    </row>
    <row r="414" spans="1:21" ht="12.75">
      <c r="A414" s="368"/>
      <c r="B414" s="515">
        <v>3207</v>
      </c>
      <c r="C414" s="195">
        <f t="shared" si="35"/>
        <v>1</v>
      </c>
      <c r="D414" s="35" t="s">
        <v>61</v>
      </c>
      <c r="E414" s="363" t="s">
        <v>113</v>
      </c>
      <c r="F414" s="196">
        <f t="shared" si="32"/>
        <v>682412</v>
      </c>
      <c r="G414" s="222">
        <v>70.22</v>
      </c>
      <c r="H414" s="517">
        <f t="shared" si="11"/>
        <v>9718.199943036172</v>
      </c>
      <c r="I414" s="389"/>
      <c r="J414" s="259"/>
      <c r="K414" s="214">
        <v>1</v>
      </c>
      <c r="L414" s="192">
        <f t="shared" si="33"/>
        <v>1</v>
      </c>
      <c r="M414" s="214"/>
      <c r="N414" t="str">
        <f t="shared" si="34"/>
        <v>7</v>
      </c>
      <c r="O414" s="193"/>
      <c r="P414" s="325"/>
      <c r="Q414" s="271"/>
      <c r="R414" s="30"/>
      <c r="T414" s="30"/>
      <c r="U414" s="194"/>
    </row>
    <row r="415" spans="1:21" ht="12.75" hidden="1">
      <c r="A415" s="213"/>
      <c r="B415" s="515">
        <v>3208</v>
      </c>
      <c r="C415" s="195">
        <f t="shared" si="35"/>
        <v>1</v>
      </c>
      <c r="D415" s="35" t="s">
        <v>61</v>
      </c>
      <c r="E415" s="156" t="s">
        <v>112</v>
      </c>
      <c r="F415" s="196">
        <f t="shared" si="32"/>
        <v>650439</v>
      </c>
      <c r="G415" s="222">
        <v>66.930000000000007</v>
      </c>
      <c r="H415" s="517">
        <f t="shared" si="11"/>
        <v>9718.1981174361263</v>
      </c>
      <c r="I415" s="194"/>
      <c r="J415" s="259"/>
      <c r="K415" s="214">
        <v>1</v>
      </c>
      <c r="L415" s="192">
        <f t="shared" si="33"/>
        <v>1</v>
      </c>
      <c r="M415" s="214"/>
      <c r="N415" t="str">
        <f t="shared" si="34"/>
        <v>8</v>
      </c>
      <c r="O415" s="193"/>
      <c r="P415" s="325"/>
      <c r="Q415" s="271"/>
      <c r="R415" s="30"/>
      <c r="T415" s="30"/>
      <c r="U415" s="194"/>
    </row>
    <row r="416" spans="1:21" ht="12.75">
      <c r="A416" s="368"/>
      <c r="B416" s="515">
        <v>3301</v>
      </c>
      <c r="C416" s="195">
        <f t="shared" si="35"/>
        <v>1</v>
      </c>
      <c r="D416" s="35" t="s">
        <v>61</v>
      </c>
      <c r="E416" s="156" t="s">
        <v>113</v>
      </c>
      <c r="F416" s="196">
        <f t="shared" si="32"/>
        <v>698641</v>
      </c>
      <c r="G416" s="222">
        <v>71.89</v>
      </c>
      <c r="H416" s="517">
        <f t="shared" si="11"/>
        <v>9718.1944637640845</v>
      </c>
      <c r="I416" s="389"/>
      <c r="J416" s="259"/>
      <c r="K416" s="214">
        <v>1</v>
      </c>
      <c r="L416" s="192">
        <f t="shared" si="33"/>
        <v>1</v>
      </c>
      <c r="M416" s="214"/>
      <c r="N416" t="str">
        <f t="shared" si="34"/>
        <v>1</v>
      </c>
      <c r="O416" s="193"/>
      <c r="P416" s="325"/>
      <c r="Q416" s="271"/>
      <c r="R416" s="30"/>
      <c r="T416" s="30"/>
      <c r="U416" s="194"/>
    </row>
    <row r="417" spans="1:21" ht="12.75" hidden="1">
      <c r="A417" s="213"/>
      <c r="B417" s="515">
        <v>3302</v>
      </c>
      <c r="C417" s="195">
        <f t="shared" si="35"/>
        <v>1</v>
      </c>
      <c r="D417" s="35" t="s">
        <v>61</v>
      </c>
      <c r="E417" s="156" t="s">
        <v>112</v>
      </c>
      <c r="F417" s="196">
        <f t="shared" si="32"/>
        <v>716231</v>
      </c>
      <c r="G417" s="222">
        <v>73.7</v>
      </c>
      <c r="H417" s="517">
        <f t="shared" si="11"/>
        <v>9718.1953867028496</v>
      </c>
      <c r="I417" s="194"/>
      <c r="J417" s="259"/>
      <c r="K417" s="214">
        <v>1</v>
      </c>
      <c r="L417" s="192">
        <f t="shared" si="33"/>
        <v>1</v>
      </c>
      <c r="M417" s="214"/>
      <c r="N417" t="str">
        <f t="shared" si="34"/>
        <v>2</v>
      </c>
      <c r="O417" s="193"/>
      <c r="P417" s="325"/>
      <c r="Q417" s="271"/>
      <c r="R417" s="30"/>
      <c r="T417" s="30"/>
      <c r="U417" s="194"/>
    </row>
    <row r="418" spans="1:21" ht="12.75" hidden="1">
      <c r="A418" s="213"/>
      <c r="B418" s="515">
        <v>3303</v>
      </c>
      <c r="C418" s="195">
        <f t="shared" si="35"/>
        <v>1</v>
      </c>
      <c r="D418" s="35" t="s">
        <v>78</v>
      </c>
      <c r="E418" s="156" t="s">
        <v>112</v>
      </c>
      <c r="F418" s="196">
        <f t="shared" ref="F418:F442" si="36">ROUND((VLOOKUP(D418,$B$41:$E$76,4,FALSE)*G418)*C418,0)</f>
        <v>518603</v>
      </c>
      <c r="G418" s="222">
        <v>52.9</v>
      </c>
      <c r="H418" s="517">
        <f t="shared" si="11"/>
        <v>9803.4593572778831</v>
      </c>
      <c r="I418" s="194"/>
      <c r="J418" s="259"/>
      <c r="K418" s="214">
        <v>1</v>
      </c>
      <c r="L418" s="192">
        <f t="shared" si="13"/>
        <v>1</v>
      </c>
      <c r="M418" s="214"/>
      <c r="N418" t="str">
        <f t="shared" si="14"/>
        <v>3</v>
      </c>
      <c r="O418" s="193"/>
      <c r="P418" s="325"/>
      <c r="Q418" s="271"/>
      <c r="R418" s="30"/>
      <c r="T418" s="30"/>
      <c r="U418" s="194"/>
    </row>
    <row r="419" spans="1:21" ht="12.75" hidden="1">
      <c r="A419" s="213"/>
      <c r="B419" s="515">
        <v>3304</v>
      </c>
      <c r="C419" s="195">
        <f t="shared" si="35"/>
        <v>1</v>
      </c>
      <c r="D419" s="35" t="s">
        <v>78</v>
      </c>
      <c r="E419" s="156" t="s">
        <v>112</v>
      </c>
      <c r="F419" s="196">
        <f t="shared" si="36"/>
        <v>518603</v>
      </c>
      <c r="G419" s="222">
        <v>52.9</v>
      </c>
      <c r="H419" s="517">
        <f t="shared" si="11"/>
        <v>9803.4593572778831</v>
      </c>
      <c r="I419" s="194"/>
      <c r="J419" s="259"/>
      <c r="K419" s="214">
        <v>1</v>
      </c>
      <c r="L419" s="192">
        <f t="shared" si="13"/>
        <v>1</v>
      </c>
      <c r="M419" s="214"/>
      <c r="N419" t="str">
        <f t="shared" si="14"/>
        <v>4</v>
      </c>
      <c r="O419" s="193"/>
      <c r="P419" s="325"/>
      <c r="Q419" s="271"/>
      <c r="R419" s="30"/>
      <c r="T419" s="30"/>
      <c r="U419" s="194"/>
    </row>
    <row r="420" spans="1:21" ht="12.75" hidden="1">
      <c r="A420" s="213"/>
      <c r="B420" s="515">
        <v>3305</v>
      </c>
      <c r="C420" s="195">
        <f t="shared" si="35"/>
        <v>1</v>
      </c>
      <c r="D420" s="35" t="s">
        <v>61</v>
      </c>
      <c r="E420" s="156" t="s">
        <v>112</v>
      </c>
      <c r="F420" s="196">
        <f t="shared" si="36"/>
        <v>716425</v>
      </c>
      <c r="G420" s="222">
        <v>73.72</v>
      </c>
      <c r="H420" s="517">
        <f t="shared" si="11"/>
        <v>9718.1904503526857</v>
      </c>
      <c r="I420" s="194"/>
      <c r="J420" s="259"/>
      <c r="K420" s="214">
        <v>1</v>
      </c>
      <c r="L420" s="192">
        <f t="shared" si="13"/>
        <v>1</v>
      </c>
      <c r="M420" s="214"/>
      <c r="N420" t="str">
        <f t="shared" si="14"/>
        <v>5</v>
      </c>
      <c r="O420" s="193"/>
      <c r="P420" s="325"/>
      <c r="Q420" s="271"/>
      <c r="R420" s="30"/>
      <c r="T420" s="30"/>
      <c r="U420" s="194"/>
    </row>
    <row r="421" spans="1:21" ht="12.75" hidden="1">
      <c r="A421" s="213"/>
      <c r="B421" s="515">
        <v>3306</v>
      </c>
      <c r="C421" s="195">
        <f t="shared" si="35"/>
        <v>1</v>
      </c>
      <c r="D421" s="35" t="s">
        <v>61</v>
      </c>
      <c r="E421" s="156" t="s">
        <v>112</v>
      </c>
      <c r="F421" s="196">
        <f t="shared" si="36"/>
        <v>698641</v>
      </c>
      <c r="G421" s="222">
        <v>71.89</v>
      </c>
      <c r="H421" s="517">
        <f t="shared" si="11"/>
        <v>9718.1944637640845</v>
      </c>
      <c r="I421" s="194"/>
      <c r="J421" s="259"/>
      <c r="K421" s="214">
        <v>1</v>
      </c>
      <c r="L421" s="192">
        <f t="shared" si="13"/>
        <v>1</v>
      </c>
      <c r="M421" s="214"/>
      <c r="N421" t="str">
        <f t="shared" si="14"/>
        <v>6</v>
      </c>
      <c r="O421" s="193"/>
      <c r="P421" s="325"/>
      <c r="Q421" s="271"/>
      <c r="R421" s="30"/>
      <c r="T421" s="30"/>
      <c r="U421" s="194"/>
    </row>
    <row r="422" spans="1:21" ht="12.75" hidden="1">
      <c r="A422" s="213"/>
      <c r="B422" s="515">
        <v>3307</v>
      </c>
      <c r="C422" s="195">
        <f t="shared" si="35"/>
        <v>1</v>
      </c>
      <c r="D422" s="35" t="s">
        <v>61</v>
      </c>
      <c r="E422" s="156" t="s">
        <v>112</v>
      </c>
      <c r="F422" s="196">
        <f t="shared" si="36"/>
        <v>650633</v>
      </c>
      <c r="G422" s="222">
        <v>66.95</v>
      </c>
      <c r="H422" s="517">
        <f t="shared" si="11"/>
        <v>9718.1926811053017</v>
      </c>
      <c r="I422" s="194"/>
      <c r="J422" s="259"/>
      <c r="K422" s="214">
        <v>1</v>
      </c>
      <c r="L422" s="192">
        <f t="shared" si="13"/>
        <v>1</v>
      </c>
      <c r="M422" s="214"/>
      <c r="N422" t="str">
        <f t="shared" si="14"/>
        <v>7</v>
      </c>
      <c r="O422" s="193"/>
      <c r="P422" s="325"/>
      <c r="Q422" s="271"/>
      <c r="R422" s="30"/>
      <c r="T422" s="30"/>
      <c r="U422" s="194"/>
    </row>
    <row r="423" spans="1:21" ht="12.75" hidden="1">
      <c r="A423" s="213"/>
      <c r="B423" s="515">
        <v>3308</v>
      </c>
      <c r="C423" s="195">
        <f t="shared" si="35"/>
        <v>1</v>
      </c>
      <c r="D423" s="35" t="s">
        <v>61</v>
      </c>
      <c r="E423" s="156" t="s">
        <v>112</v>
      </c>
      <c r="F423" s="196">
        <f t="shared" si="36"/>
        <v>650439</v>
      </c>
      <c r="G423" s="222">
        <v>66.930000000000007</v>
      </c>
      <c r="H423" s="517">
        <f t="shared" si="11"/>
        <v>9718.1981174361263</v>
      </c>
      <c r="I423" s="194"/>
      <c r="J423" s="259"/>
      <c r="K423" s="214">
        <v>1</v>
      </c>
      <c r="L423" s="192">
        <f t="shared" si="13"/>
        <v>1</v>
      </c>
      <c r="M423" s="214"/>
      <c r="N423" t="str">
        <f t="shared" si="14"/>
        <v>8</v>
      </c>
      <c r="O423" s="193"/>
      <c r="P423" s="325"/>
      <c r="Q423" s="271"/>
      <c r="R423" s="30"/>
      <c r="T423" s="30"/>
      <c r="U423" s="194"/>
    </row>
    <row r="424" spans="1:21" ht="12.75" hidden="1">
      <c r="A424" s="213"/>
      <c r="B424" s="515">
        <v>3401</v>
      </c>
      <c r="C424" s="195">
        <f t="shared" si="10"/>
        <v>1</v>
      </c>
      <c r="D424" s="35" t="s">
        <v>61</v>
      </c>
      <c r="E424" s="156" t="s">
        <v>112</v>
      </c>
      <c r="F424" s="196">
        <f t="shared" si="36"/>
        <v>698641</v>
      </c>
      <c r="G424" s="222">
        <v>71.89</v>
      </c>
      <c r="H424" s="517">
        <f t="shared" si="11"/>
        <v>9718.1944637640845</v>
      </c>
      <c r="I424" s="194"/>
      <c r="J424" s="259"/>
      <c r="K424" s="214">
        <v>1</v>
      </c>
      <c r="L424" s="192">
        <f t="shared" si="13"/>
        <v>1</v>
      </c>
      <c r="M424" s="214"/>
      <c r="N424" t="str">
        <f t="shared" si="14"/>
        <v>1</v>
      </c>
      <c r="O424" s="193"/>
      <c r="P424" s="325"/>
      <c r="Q424" s="271"/>
      <c r="R424" s="30"/>
      <c r="T424" s="30"/>
      <c r="U424" s="194"/>
    </row>
    <row r="425" spans="1:21" ht="12.75" hidden="1">
      <c r="A425" s="213"/>
      <c r="B425" s="515">
        <v>3402</v>
      </c>
      <c r="C425" s="195">
        <f t="shared" si="10"/>
        <v>1</v>
      </c>
      <c r="D425" s="35" t="s">
        <v>61</v>
      </c>
      <c r="E425" s="156" t="s">
        <v>112</v>
      </c>
      <c r="F425" s="196">
        <f t="shared" si="36"/>
        <v>709234</v>
      </c>
      <c r="G425" s="222">
        <v>72.98</v>
      </c>
      <c r="H425" s="517">
        <f t="shared" si="11"/>
        <v>9718.1967662373245</v>
      </c>
      <c r="I425" s="194"/>
      <c r="J425" s="259"/>
      <c r="K425" s="214">
        <v>1</v>
      </c>
      <c r="L425" s="192">
        <f t="shared" si="13"/>
        <v>1</v>
      </c>
      <c r="M425" s="214"/>
      <c r="N425" t="str">
        <f t="shared" si="14"/>
        <v>2</v>
      </c>
      <c r="O425" s="193"/>
      <c r="P425" s="325"/>
      <c r="Q425" s="271"/>
      <c r="R425" s="30"/>
      <c r="T425" s="30"/>
      <c r="U425" s="194"/>
    </row>
    <row r="426" spans="1:21" ht="12.75" hidden="1">
      <c r="A426" s="213"/>
      <c r="B426" s="515">
        <v>3403</v>
      </c>
      <c r="C426" s="195">
        <f t="shared" si="10"/>
        <v>1</v>
      </c>
      <c r="D426" s="35" t="s">
        <v>78</v>
      </c>
      <c r="E426" s="156" t="s">
        <v>112</v>
      </c>
      <c r="F426" s="196">
        <f t="shared" si="36"/>
        <v>518603</v>
      </c>
      <c r="G426" s="222">
        <v>52.9</v>
      </c>
      <c r="H426" s="517">
        <f t="shared" si="11"/>
        <v>9803.4593572778831</v>
      </c>
      <c r="I426" s="194"/>
      <c r="J426" s="259"/>
      <c r="K426" s="214">
        <v>1</v>
      </c>
      <c r="L426" s="192">
        <f t="shared" si="13"/>
        <v>1</v>
      </c>
      <c r="M426" s="214"/>
      <c r="N426" t="str">
        <f t="shared" si="14"/>
        <v>3</v>
      </c>
      <c r="O426" s="193"/>
      <c r="P426" s="325"/>
      <c r="Q426" s="271"/>
      <c r="R426" s="30"/>
      <c r="T426" s="30"/>
      <c r="U426" s="194"/>
    </row>
    <row r="427" spans="1:21" ht="12.75" hidden="1">
      <c r="A427" s="213"/>
      <c r="B427" s="515">
        <v>3404</v>
      </c>
      <c r="C427" s="195">
        <f t="shared" si="10"/>
        <v>1</v>
      </c>
      <c r="D427" s="35" t="s">
        <v>78</v>
      </c>
      <c r="E427" s="156" t="s">
        <v>112</v>
      </c>
      <c r="F427" s="196">
        <f t="shared" si="36"/>
        <v>518603</v>
      </c>
      <c r="G427" s="222">
        <v>52.9</v>
      </c>
      <c r="H427" s="517">
        <f t="shared" si="11"/>
        <v>9803.4593572778831</v>
      </c>
      <c r="I427" s="194"/>
      <c r="J427" s="259"/>
      <c r="K427" s="214">
        <v>1</v>
      </c>
      <c r="L427" s="192">
        <f t="shared" si="13"/>
        <v>1</v>
      </c>
      <c r="M427" s="214"/>
      <c r="N427" t="str">
        <f t="shared" si="14"/>
        <v>4</v>
      </c>
      <c r="O427" s="193"/>
      <c r="P427" s="325"/>
      <c r="Q427" s="271"/>
      <c r="R427" s="30"/>
      <c r="T427" s="30"/>
      <c r="U427" s="194"/>
    </row>
    <row r="428" spans="1:21" ht="12.75" hidden="1">
      <c r="A428" s="213"/>
      <c r="B428" s="515">
        <v>3405</v>
      </c>
      <c r="C428" s="195">
        <f t="shared" si="10"/>
        <v>1</v>
      </c>
      <c r="D428" s="35" t="s">
        <v>61</v>
      </c>
      <c r="E428" s="156" t="s">
        <v>112</v>
      </c>
      <c r="F428" s="196">
        <f t="shared" si="36"/>
        <v>723617</v>
      </c>
      <c r="G428" s="222">
        <v>74.460000000000008</v>
      </c>
      <c r="H428" s="517">
        <f t="shared" si="11"/>
        <v>9718.1976900349164</v>
      </c>
      <c r="I428" s="194"/>
      <c r="J428" s="259"/>
      <c r="K428" s="214">
        <v>1</v>
      </c>
      <c r="L428" s="192">
        <f t="shared" si="13"/>
        <v>1</v>
      </c>
      <c r="M428" s="214"/>
      <c r="N428" t="str">
        <f t="shared" si="14"/>
        <v>5</v>
      </c>
      <c r="O428" s="193"/>
      <c r="P428" s="325"/>
      <c r="Q428" s="271"/>
      <c r="R428" s="30"/>
      <c r="T428" s="30"/>
      <c r="U428" s="194"/>
    </row>
    <row r="429" spans="1:21" ht="12.75" hidden="1">
      <c r="A429" s="213"/>
      <c r="B429" s="515">
        <v>3406</v>
      </c>
      <c r="C429" s="195">
        <f t="shared" si="10"/>
        <v>1</v>
      </c>
      <c r="D429" s="35" t="s">
        <v>61</v>
      </c>
      <c r="E429" s="156" t="s">
        <v>112</v>
      </c>
      <c r="F429" s="196">
        <f t="shared" si="36"/>
        <v>698641</v>
      </c>
      <c r="G429" s="222">
        <v>71.89</v>
      </c>
      <c r="H429" s="517">
        <f t="shared" si="11"/>
        <v>9718.1944637640845</v>
      </c>
      <c r="I429" s="194"/>
      <c r="J429" s="259"/>
      <c r="K429" s="214">
        <v>1</v>
      </c>
      <c r="L429" s="192">
        <f t="shared" si="13"/>
        <v>1</v>
      </c>
      <c r="M429" s="214"/>
      <c r="N429" t="str">
        <f t="shared" si="14"/>
        <v>6</v>
      </c>
      <c r="O429" s="193"/>
      <c r="P429" s="325"/>
      <c r="Q429" s="271"/>
      <c r="R429" s="30"/>
      <c r="T429" s="30"/>
      <c r="U429" s="194"/>
    </row>
    <row r="430" spans="1:21" ht="12.75">
      <c r="A430" s="368"/>
      <c r="B430" s="515">
        <v>3407</v>
      </c>
      <c r="C430" s="195">
        <f t="shared" si="10"/>
        <v>1</v>
      </c>
      <c r="D430" s="35" t="s">
        <v>61</v>
      </c>
      <c r="E430" s="363" t="s">
        <v>113</v>
      </c>
      <c r="F430" s="196">
        <f t="shared" si="36"/>
        <v>682217</v>
      </c>
      <c r="G430" s="222">
        <v>70.2</v>
      </c>
      <c r="H430" s="517">
        <f t="shared" si="11"/>
        <v>9718.1908831908822</v>
      </c>
      <c r="I430" s="389"/>
      <c r="J430" s="259"/>
      <c r="K430" s="214">
        <v>1</v>
      </c>
      <c r="L430" s="192">
        <f t="shared" si="13"/>
        <v>1</v>
      </c>
      <c r="M430" s="214"/>
      <c r="N430" t="str">
        <f t="shared" si="14"/>
        <v>7</v>
      </c>
      <c r="O430" s="193"/>
      <c r="P430" s="325"/>
      <c r="Q430" s="271"/>
      <c r="R430" s="30"/>
      <c r="T430" s="30"/>
      <c r="U430" s="194"/>
    </row>
    <row r="431" spans="1:21" ht="12.75" hidden="1">
      <c r="A431" s="213"/>
      <c r="B431" s="515">
        <v>3408</v>
      </c>
      <c r="C431" s="195">
        <f t="shared" si="10"/>
        <v>1</v>
      </c>
      <c r="D431" s="35" t="s">
        <v>61</v>
      </c>
      <c r="E431" s="156" t="s">
        <v>112</v>
      </c>
      <c r="F431" s="196">
        <f t="shared" si="36"/>
        <v>650439</v>
      </c>
      <c r="G431" s="222">
        <v>66.930000000000007</v>
      </c>
      <c r="H431" s="517">
        <f t="shared" si="11"/>
        <v>9718.1981174361263</v>
      </c>
      <c r="I431" s="194"/>
      <c r="J431" s="259"/>
      <c r="K431" s="214">
        <v>1</v>
      </c>
      <c r="L431" s="192">
        <f t="shared" si="13"/>
        <v>1</v>
      </c>
      <c r="M431" s="214"/>
      <c r="N431" t="str">
        <f t="shared" si="14"/>
        <v>8</v>
      </c>
      <c r="O431" s="193"/>
      <c r="P431" s="325"/>
      <c r="Q431" s="271"/>
      <c r="R431" s="30"/>
      <c r="T431" s="30"/>
      <c r="U431" s="194"/>
    </row>
    <row r="432" spans="1:21" ht="12.75" hidden="1">
      <c r="A432" s="213"/>
      <c r="B432" s="515">
        <v>3501</v>
      </c>
      <c r="C432" s="195">
        <f t="shared" si="10"/>
        <v>0.99690400000000001</v>
      </c>
      <c r="D432" s="35" t="s">
        <v>79</v>
      </c>
      <c r="E432" s="156" t="s">
        <v>112</v>
      </c>
      <c r="F432" s="196">
        <f t="shared" si="36"/>
        <v>365433</v>
      </c>
      <c r="G432" s="222">
        <v>37.39</v>
      </c>
      <c r="H432" s="517">
        <f t="shared" si="11"/>
        <v>9773.5490772933936</v>
      </c>
      <c r="I432" s="194">
        <v>-3.0959999999999998E-3</v>
      </c>
      <c r="J432" s="259"/>
      <c r="K432" s="214">
        <v>1</v>
      </c>
      <c r="L432" s="192">
        <f t="shared" si="13"/>
        <v>0.99690400000000001</v>
      </c>
      <c r="M432" s="214"/>
      <c r="N432" t="str">
        <f t="shared" si="14"/>
        <v>1</v>
      </c>
      <c r="O432" s="193"/>
      <c r="P432" s="325"/>
      <c r="Q432" s="271"/>
      <c r="R432" s="30"/>
      <c r="T432" s="30"/>
      <c r="U432" s="194"/>
    </row>
    <row r="433" spans="1:27" ht="12.75" hidden="1">
      <c r="A433" s="213"/>
      <c r="B433" s="515">
        <v>3502</v>
      </c>
      <c r="C433" s="195">
        <f t="shared" si="10"/>
        <v>1</v>
      </c>
      <c r="D433" s="35" t="s">
        <v>61</v>
      </c>
      <c r="E433" s="156" t="s">
        <v>112</v>
      </c>
      <c r="F433" s="196">
        <f t="shared" si="36"/>
        <v>728282</v>
      </c>
      <c r="G433" s="222">
        <v>74.94</v>
      </c>
      <c r="H433" s="517">
        <f t="shared" si="11"/>
        <v>9718.2012276487858</v>
      </c>
      <c r="I433" s="194"/>
      <c r="J433" s="259"/>
      <c r="K433" s="214">
        <v>1</v>
      </c>
      <c r="L433" s="192">
        <f t="shared" si="13"/>
        <v>1</v>
      </c>
      <c r="M433" s="214"/>
      <c r="N433" t="str">
        <f t="shared" si="14"/>
        <v>2</v>
      </c>
      <c r="O433" s="193"/>
      <c r="P433" s="325"/>
      <c r="Q433" s="271"/>
      <c r="R433" s="30"/>
      <c r="T433" s="30"/>
      <c r="U433" s="194"/>
    </row>
    <row r="434" spans="1:27" ht="12.75" hidden="1">
      <c r="A434" s="213"/>
      <c r="B434" s="515">
        <v>3503</v>
      </c>
      <c r="C434" s="195">
        <f t="shared" si="10"/>
        <v>1</v>
      </c>
      <c r="D434" s="35" t="s">
        <v>78</v>
      </c>
      <c r="E434" s="156" t="s">
        <v>112</v>
      </c>
      <c r="F434" s="196">
        <f t="shared" si="36"/>
        <v>518603</v>
      </c>
      <c r="G434" s="222">
        <v>52.9</v>
      </c>
      <c r="H434" s="517">
        <f t="shared" si="11"/>
        <v>9803.4593572778831</v>
      </c>
      <c r="I434" s="194"/>
      <c r="J434" s="259"/>
      <c r="K434" s="214">
        <v>1</v>
      </c>
      <c r="L434" s="192">
        <f t="shared" si="13"/>
        <v>1</v>
      </c>
      <c r="M434" s="214"/>
      <c r="N434" t="str">
        <f t="shared" si="14"/>
        <v>3</v>
      </c>
      <c r="O434" s="193"/>
      <c r="P434" s="325"/>
      <c r="Q434" s="271"/>
      <c r="R434" s="30"/>
      <c r="T434" s="30"/>
      <c r="U434" s="194"/>
    </row>
    <row r="435" spans="1:27" ht="12.75" hidden="1">
      <c r="A435" s="213"/>
      <c r="B435" s="515">
        <v>3504</v>
      </c>
      <c r="C435" s="195">
        <f t="shared" ref="C435:C442" si="37">L435</f>
        <v>1</v>
      </c>
      <c r="D435" s="35" t="s">
        <v>78</v>
      </c>
      <c r="E435" s="156" t="s">
        <v>112</v>
      </c>
      <c r="F435" s="196">
        <f t="shared" si="36"/>
        <v>518603</v>
      </c>
      <c r="G435" s="222">
        <v>52.9</v>
      </c>
      <c r="H435" s="517">
        <f t="shared" ref="H435:H442" si="38">F435/G435</f>
        <v>9803.4593572778831</v>
      </c>
      <c r="I435" s="194"/>
      <c r="J435" s="259"/>
      <c r="K435" s="214">
        <v>1</v>
      </c>
      <c r="L435" s="192">
        <f t="shared" si="13"/>
        <v>1</v>
      </c>
      <c r="M435" s="214"/>
      <c r="N435" t="str">
        <f t="shared" si="14"/>
        <v>4</v>
      </c>
      <c r="O435" s="193"/>
      <c r="P435" s="325"/>
      <c r="Q435" s="271"/>
      <c r="R435" s="30"/>
      <c r="T435" s="30"/>
      <c r="U435" s="194"/>
    </row>
    <row r="436" spans="1:27" ht="12.75" hidden="1">
      <c r="A436" s="213"/>
      <c r="B436" s="515">
        <v>3505</v>
      </c>
      <c r="C436" s="195">
        <f t="shared" si="37"/>
        <v>1</v>
      </c>
      <c r="D436" s="35" t="s">
        <v>61</v>
      </c>
      <c r="E436" s="156" t="s">
        <v>112</v>
      </c>
      <c r="F436" s="196">
        <f t="shared" si="36"/>
        <v>710692</v>
      </c>
      <c r="G436" s="222">
        <v>73.13</v>
      </c>
      <c r="H436" s="517">
        <f t="shared" si="38"/>
        <v>9718.2004649254759</v>
      </c>
      <c r="I436" s="194"/>
      <c r="J436" s="259"/>
      <c r="K436" s="214">
        <v>1</v>
      </c>
      <c r="L436" s="192">
        <f t="shared" si="13"/>
        <v>1</v>
      </c>
      <c r="M436" s="214"/>
      <c r="N436" t="str">
        <f t="shared" si="14"/>
        <v>5</v>
      </c>
      <c r="O436" s="193"/>
      <c r="P436" s="325"/>
      <c r="Q436" s="271"/>
      <c r="R436" s="30"/>
      <c r="T436" s="30"/>
      <c r="U436" s="194"/>
    </row>
    <row r="437" spans="1:27" ht="12.75" hidden="1">
      <c r="A437" s="213"/>
      <c r="B437" s="515">
        <v>3506</v>
      </c>
      <c r="C437" s="195">
        <f t="shared" si="37"/>
        <v>1</v>
      </c>
      <c r="D437" s="35" t="s">
        <v>61</v>
      </c>
      <c r="E437" s="156" t="s">
        <v>112</v>
      </c>
      <c r="F437" s="196">
        <f t="shared" si="36"/>
        <v>698641</v>
      </c>
      <c r="G437" s="222">
        <v>71.89</v>
      </c>
      <c r="H437" s="517">
        <f t="shared" si="38"/>
        <v>9718.1944637640845</v>
      </c>
      <c r="I437" s="194"/>
      <c r="J437" s="259"/>
      <c r="K437" s="214">
        <v>1</v>
      </c>
      <c r="L437" s="192">
        <f t="shared" si="13"/>
        <v>1</v>
      </c>
      <c r="M437" s="214"/>
      <c r="N437" t="str">
        <f t="shared" si="14"/>
        <v>6</v>
      </c>
      <c r="O437" s="193"/>
      <c r="P437" s="325"/>
      <c r="Q437" s="271"/>
      <c r="R437" s="30"/>
      <c r="T437" s="30"/>
      <c r="U437" s="194"/>
    </row>
    <row r="438" spans="1:27" ht="12.75" hidden="1">
      <c r="A438" s="368"/>
      <c r="B438" s="515">
        <v>3507</v>
      </c>
      <c r="C438" s="195">
        <f t="shared" si="37"/>
        <v>1</v>
      </c>
      <c r="D438" s="35" t="s">
        <v>61</v>
      </c>
      <c r="E438" s="156" t="s">
        <v>112</v>
      </c>
      <c r="F438" s="196">
        <f t="shared" si="36"/>
        <v>681926</v>
      </c>
      <c r="G438" s="222">
        <v>70.17</v>
      </c>
      <c r="H438" s="517">
        <f t="shared" si="38"/>
        <v>9718.1986603961814</v>
      </c>
      <c r="I438" s="194"/>
      <c r="J438" s="259"/>
      <c r="K438" s="214">
        <v>1</v>
      </c>
      <c r="L438" s="192">
        <f t="shared" si="13"/>
        <v>1</v>
      </c>
      <c r="M438" s="214"/>
      <c r="N438" t="str">
        <f t="shared" si="14"/>
        <v>7</v>
      </c>
      <c r="O438" s="193"/>
      <c r="P438" s="325"/>
      <c r="Q438" s="271"/>
      <c r="R438" s="30"/>
      <c r="T438" s="30"/>
      <c r="U438" s="194"/>
    </row>
    <row r="439" spans="1:27" ht="12.75" hidden="1">
      <c r="A439" s="213"/>
      <c r="B439" s="515">
        <v>3508</v>
      </c>
      <c r="C439" s="195">
        <f t="shared" si="37"/>
        <v>1</v>
      </c>
      <c r="D439" s="35" t="s">
        <v>61</v>
      </c>
      <c r="E439" s="156" t="s">
        <v>112</v>
      </c>
      <c r="F439" s="196">
        <f t="shared" si="36"/>
        <v>659185</v>
      </c>
      <c r="G439" s="222">
        <v>67.83</v>
      </c>
      <c r="H439" s="517">
        <f t="shared" si="38"/>
        <v>9718.1925401739645</v>
      </c>
      <c r="I439" s="194"/>
      <c r="J439" s="259"/>
      <c r="K439" s="214">
        <v>1</v>
      </c>
      <c r="L439" s="192">
        <f t="shared" si="13"/>
        <v>1</v>
      </c>
      <c r="M439" s="214"/>
      <c r="N439" t="str">
        <f t="shared" si="14"/>
        <v>8</v>
      </c>
      <c r="O439" s="193"/>
      <c r="P439" s="325"/>
      <c r="Q439" s="271"/>
      <c r="R439" s="30"/>
      <c r="T439" s="30"/>
      <c r="U439" s="194"/>
    </row>
    <row r="440" spans="1:27" ht="12.75">
      <c r="A440" s="213"/>
      <c r="B440" s="515">
        <v>3601</v>
      </c>
      <c r="C440" s="195">
        <f t="shared" si="37"/>
        <v>1.03</v>
      </c>
      <c r="D440" s="35" t="s">
        <v>80</v>
      </c>
      <c r="E440" s="363" t="s">
        <v>113</v>
      </c>
      <c r="F440" s="196">
        <f t="shared" si="36"/>
        <v>1592906</v>
      </c>
      <c r="G440" s="222">
        <v>143.01999999999998</v>
      </c>
      <c r="H440" s="517">
        <f t="shared" si="38"/>
        <v>11137.645084603553</v>
      </c>
      <c r="I440" s="194">
        <v>0.03</v>
      </c>
      <c r="J440" s="259"/>
      <c r="K440" s="214">
        <v>1</v>
      </c>
      <c r="L440" s="192">
        <f t="shared" si="13"/>
        <v>1.03</v>
      </c>
      <c r="M440" s="214"/>
      <c r="N440" t="str">
        <f t="shared" si="14"/>
        <v>1</v>
      </c>
      <c r="O440" s="193"/>
      <c r="P440" s="325"/>
      <c r="Q440" s="271"/>
      <c r="R440" s="30"/>
      <c r="T440" s="30"/>
      <c r="U440" s="194"/>
    </row>
    <row r="441" spans="1:27" ht="12.75">
      <c r="A441" s="368"/>
      <c r="B441" s="515">
        <v>3602</v>
      </c>
      <c r="C441" s="195">
        <f t="shared" si="37"/>
        <v>1.03</v>
      </c>
      <c r="D441" s="35" t="s">
        <v>80</v>
      </c>
      <c r="E441" s="156" t="s">
        <v>113</v>
      </c>
      <c r="F441" s="196">
        <f t="shared" si="36"/>
        <v>1545905</v>
      </c>
      <c r="G441" s="222">
        <v>138.79999999999998</v>
      </c>
      <c r="H441" s="517">
        <f t="shared" si="38"/>
        <v>11137.644092219021</v>
      </c>
      <c r="I441" s="389">
        <v>0.03</v>
      </c>
      <c r="J441" s="259"/>
      <c r="K441" s="214">
        <v>1</v>
      </c>
      <c r="L441" s="192">
        <f t="shared" si="13"/>
        <v>1.03</v>
      </c>
      <c r="M441" s="214"/>
      <c r="N441" t="str">
        <f t="shared" si="14"/>
        <v>2</v>
      </c>
      <c r="O441" s="193"/>
      <c r="P441" s="325"/>
      <c r="Q441" s="271"/>
      <c r="R441" s="30"/>
      <c r="T441" s="30"/>
      <c r="U441" s="194"/>
    </row>
    <row r="442" spans="1:27" ht="12.75">
      <c r="A442" s="213"/>
      <c r="B442" s="522">
        <v>3603</v>
      </c>
      <c r="C442" s="523">
        <f t="shared" si="37"/>
        <v>1.03</v>
      </c>
      <c r="D442" s="524" t="s">
        <v>80</v>
      </c>
      <c r="E442" s="525" t="s">
        <v>113</v>
      </c>
      <c r="F442" s="526">
        <f t="shared" si="36"/>
        <v>1768770</v>
      </c>
      <c r="G442" s="527">
        <v>158.81</v>
      </c>
      <c r="H442" s="528">
        <f t="shared" si="38"/>
        <v>11137.648762672376</v>
      </c>
      <c r="I442" s="389">
        <v>0.03</v>
      </c>
      <c r="J442" s="259"/>
      <c r="K442" s="214">
        <v>1</v>
      </c>
      <c r="L442" s="192">
        <f t="shared" si="13"/>
        <v>1.03</v>
      </c>
      <c r="M442" s="214"/>
      <c r="N442" t="str">
        <f t="shared" si="14"/>
        <v>3</v>
      </c>
      <c r="O442" s="193"/>
      <c r="P442" s="325"/>
      <c r="Q442" s="271"/>
      <c r="R442" s="30"/>
      <c r="T442" s="30"/>
      <c r="U442" s="194"/>
    </row>
    <row r="443" spans="1:27" ht="12.75">
      <c r="A443" s="209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192"/>
      <c r="O443" s="192"/>
      <c r="P443" s="192"/>
      <c r="Q443" s="192"/>
      <c r="R443" s="193"/>
      <c r="S443" s="30"/>
      <c r="U443" s="30"/>
      <c r="V443" s="194"/>
    </row>
    <row r="444" spans="1:27">
      <c r="A444" s="209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192"/>
      <c r="O444" s="192"/>
      <c r="P444" s="192"/>
      <c r="Q444" s="192"/>
      <c r="R444" s="193"/>
      <c r="S444" s="30"/>
      <c r="U444" s="30"/>
      <c r="V444" s="194"/>
    </row>
    <row r="445" spans="1:27">
      <c r="A445" s="45"/>
      <c r="B445" s="3"/>
      <c r="C445" s="3"/>
      <c r="D445" s="3"/>
      <c r="E445" s="3"/>
      <c r="F445" s="3"/>
      <c r="G445" s="3"/>
      <c r="H445" s="3"/>
      <c r="I445" s="45"/>
      <c r="J445" s="3"/>
      <c r="K445" s="3"/>
      <c r="L445" s="3"/>
      <c r="M445" s="3"/>
      <c r="N445" s="3"/>
      <c r="O445" s="3"/>
      <c r="P445" s="3"/>
      <c r="Q445" s="3"/>
    </row>
    <row r="446" spans="1:27">
      <c r="A446" s="174" t="s">
        <v>121</v>
      </c>
      <c r="B446" s="174"/>
      <c r="C446" s="160"/>
      <c r="D446" s="160"/>
      <c r="E446" s="160"/>
      <c r="F446" s="160"/>
      <c r="G446" s="160"/>
      <c r="H446" s="160"/>
      <c r="I446" s="174"/>
      <c r="J446" s="160"/>
      <c r="K446" s="160"/>
      <c r="L446" s="160"/>
      <c r="M446" s="160"/>
      <c r="N446" s="160"/>
      <c r="O446" s="140"/>
      <c r="P446" s="140"/>
      <c r="Q446" s="140"/>
      <c r="R446" s="30"/>
      <c r="Z446" s="269"/>
      <c r="AA446" s="82"/>
    </row>
    <row r="447" spans="1:27">
      <c r="A447" s="45"/>
      <c r="B447" s="3"/>
      <c r="C447" s="3"/>
      <c r="D447" s="45"/>
      <c r="E447" s="45"/>
      <c r="F447" s="45"/>
      <c r="G447" s="45"/>
      <c r="H447" s="45"/>
      <c r="I447" s="45"/>
      <c r="J447" s="3"/>
      <c r="K447" s="3"/>
      <c r="L447" s="3"/>
      <c r="M447" s="3"/>
      <c r="N447" s="3"/>
      <c r="O447" s="3"/>
      <c r="P447" s="3"/>
      <c r="Q447" s="3"/>
      <c r="Z447" s="269"/>
      <c r="AA447" s="82"/>
    </row>
    <row r="448" spans="1:27">
      <c r="A448" s="430" t="s">
        <v>122</v>
      </c>
      <c r="B448" s="431"/>
      <c r="C448" s="431"/>
      <c r="D448" s="431"/>
      <c r="E448" s="431"/>
      <c r="F448" s="432"/>
      <c r="G448" s="133"/>
      <c r="H448" s="133"/>
      <c r="I448" s="45"/>
      <c r="J448" s="3"/>
      <c r="K448" s="3"/>
      <c r="L448" s="3"/>
      <c r="M448" s="3"/>
      <c r="N448" s="3"/>
      <c r="O448" s="3"/>
      <c r="P448" s="3"/>
      <c r="Q448" s="3"/>
      <c r="R448" s="194"/>
      <c r="Z448" s="269"/>
      <c r="AA448" s="82"/>
    </row>
    <row r="449" spans="1:27" ht="27.95">
      <c r="A449" s="61" t="s">
        <v>41</v>
      </c>
      <c r="B449" s="197" t="s">
        <v>42</v>
      </c>
      <c r="C449" s="198" t="s">
        <v>123</v>
      </c>
      <c r="D449" s="61" t="s">
        <v>124</v>
      </c>
      <c r="E449" s="220" t="s">
        <v>125</v>
      </c>
      <c r="F449" s="61" t="s">
        <v>126</v>
      </c>
      <c r="G449" s="217"/>
      <c r="H449" s="133"/>
      <c r="I449" s="45"/>
      <c r="J449" s="3"/>
      <c r="K449" s="3"/>
      <c r="L449" s="3"/>
      <c r="M449" s="3"/>
      <c r="N449" s="3"/>
      <c r="O449" s="3"/>
      <c r="P449" s="3"/>
      <c r="Q449" s="3"/>
      <c r="Z449" s="269"/>
      <c r="AA449" s="82"/>
    </row>
    <row r="450" spans="1:27">
      <c r="A450" s="10" t="str">
        <f t="shared" ref="A450:B475" si="39">B41</f>
        <v>Preço Base 1</v>
      </c>
      <c r="B450" s="37">
        <f t="shared" si="39"/>
        <v>76.91</v>
      </c>
      <c r="C450" s="10">
        <f t="shared" ref="C450:C475" si="40">COUNTIFS($D$97:$D$442,A450,$E$97:$E$442,"Disponivel")</f>
        <v>1</v>
      </c>
      <c r="D450" s="199">
        <f t="shared" ref="D450:D475" si="41">SUMIFS($F$97:$F$442,$D$97:$D$442,A450,$E$97:$E$442,"Disponivel")</f>
        <v>755050</v>
      </c>
      <c r="E450" s="215">
        <f>IF(C450=0,0,D450/C450)</f>
        <v>755050</v>
      </c>
      <c r="F450" s="200">
        <f>E450/B450</f>
        <v>9817.3189442205185</v>
      </c>
      <c r="G450" s="218"/>
      <c r="H450" s="133"/>
      <c r="I450" s="45"/>
      <c r="J450" s="3"/>
      <c r="K450" s="3"/>
      <c r="L450" s="3"/>
      <c r="M450" s="3"/>
      <c r="N450" s="3"/>
      <c r="O450" s="3"/>
      <c r="P450" s="3"/>
      <c r="Q450" s="3"/>
      <c r="Z450" s="269"/>
      <c r="AA450" s="82"/>
    </row>
    <row r="451" spans="1:27">
      <c r="A451" s="10" t="str">
        <f t="shared" si="39"/>
        <v>Preço Base 2</v>
      </c>
      <c r="B451" s="37">
        <f t="shared" si="39"/>
        <v>79.784999999999997</v>
      </c>
      <c r="C451" s="10">
        <f t="shared" si="40"/>
        <v>1</v>
      </c>
      <c r="D451" s="199">
        <f t="shared" si="41"/>
        <v>769855</v>
      </c>
      <c r="E451" s="215">
        <f t="shared" ref="E451:E460" si="42">IF(C451=0,0,D451/C451)</f>
        <v>769855</v>
      </c>
      <c r="F451" s="200">
        <f t="shared" ref="F451:F460" si="43">E451/B451</f>
        <v>9649.119508679576</v>
      </c>
      <c r="G451" s="218"/>
      <c r="H451" s="133"/>
      <c r="I451" s="45"/>
      <c r="J451" s="3"/>
      <c r="K451" s="3"/>
      <c r="L451" s="3"/>
      <c r="M451" s="3"/>
      <c r="N451" s="3"/>
      <c r="O451" s="3"/>
      <c r="P451" s="3"/>
      <c r="Q451" s="3"/>
      <c r="Z451" s="269"/>
      <c r="AA451" s="82"/>
    </row>
    <row r="452" spans="1:27">
      <c r="A452" s="10" t="str">
        <f t="shared" si="39"/>
        <v>Preço Base 3</v>
      </c>
      <c r="B452" s="37">
        <f t="shared" si="39"/>
        <v>83.903333333333322</v>
      </c>
      <c r="C452" s="10">
        <f t="shared" si="40"/>
        <v>2</v>
      </c>
      <c r="D452" s="199">
        <f t="shared" si="41"/>
        <v>1450010</v>
      </c>
      <c r="E452" s="215">
        <f t="shared" si="42"/>
        <v>725005</v>
      </c>
      <c r="F452" s="200">
        <f t="shared" si="43"/>
        <v>8640.9558619045747</v>
      </c>
      <c r="G452" s="218"/>
      <c r="H452" s="133"/>
      <c r="I452" s="45"/>
      <c r="J452" s="3"/>
      <c r="K452" s="3"/>
      <c r="L452" s="3"/>
      <c r="M452" s="3"/>
      <c r="N452" s="3"/>
      <c r="O452" s="3"/>
      <c r="P452" s="3"/>
      <c r="Q452" s="3"/>
      <c r="Z452" s="269"/>
      <c r="AA452" s="82"/>
    </row>
    <row r="453" spans="1:27">
      <c r="A453" s="10" t="str">
        <f t="shared" si="39"/>
        <v>Preço Base 4</v>
      </c>
      <c r="B453" s="37">
        <f t="shared" si="39"/>
        <v>97.024999999999991</v>
      </c>
      <c r="C453" s="10">
        <f t="shared" si="40"/>
        <v>2</v>
      </c>
      <c r="D453" s="199">
        <f t="shared" si="41"/>
        <v>1919152</v>
      </c>
      <c r="E453" s="215">
        <f t="shared" si="42"/>
        <v>959576</v>
      </c>
      <c r="F453" s="200">
        <f t="shared" si="43"/>
        <v>9889.9871167224956</v>
      </c>
      <c r="G453" s="218"/>
      <c r="H453" s="133"/>
      <c r="I453" s="45"/>
      <c r="J453" s="3"/>
      <c r="K453" s="3"/>
      <c r="L453" s="3"/>
      <c r="M453" s="3"/>
      <c r="N453" s="3"/>
      <c r="O453" s="3"/>
      <c r="P453" s="3"/>
      <c r="Q453" s="3"/>
      <c r="Z453" s="269"/>
      <c r="AA453" s="82"/>
    </row>
    <row r="454" spans="1:27">
      <c r="A454" s="10" t="str">
        <f t="shared" si="39"/>
        <v>Preço Base 5</v>
      </c>
      <c r="B454" s="37">
        <f t="shared" si="39"/>
        <v>74.022499999999994</v>
      </c>
      <c r="C454" s="10">
        <f t="shared" si="40"/>
        <v>0</v>
      </c>
      <c r="D454" s="199">
        <f t="shared" si="41"/>
        <v>0</v>
      </c>
      <c r="E454" s="215">
        <f t="shared" si="42"/>
        <v>0</v>
      </c>
      <c r="F454" s="200">
        <f t="shared" si="43"/>
        <v>0</v>
      </c>
      <c r="G454" s="218"/>
      <c r="H454" s="133"/>
      <c r="I454" s="45"/>
      <c r="J454" s="3"/>
      <c r="K454" s="3"/>
      <c r="L454" s="3"/>
      <c r="M454" s="3"/>
      <c r="N454" s="3"/>
      <c r="O454" s="3"/>
      <c r="P454" s="3"/>
      <c r="Q454" s="3"/>
      <c r="Z454" s="269"/>
      <c r="AA454" s="82"/>
    </row>
    <row r="455" spans="1:27">
      <c r="A455" s="10" t="str">
        <f t="shared" si="39"/>
        <v>Preço Base 6</v>
      </c>
      <c r="B455" s="37">
        <f t="shared" si="39"/>
        <v>75.279999999999987</v>
      </c>
      <c r="C455" s="10">
        <f t="shared" si="40"/>
        <v>0</v>
      </c>
      <c r="D455" s="199">
        <f t="shared" si="41"/>
        <v>0</v>
      </c>
      <c r="E455" s="215">
        <f t="shared" si="42"/>
        <v>0</v>
      </c>
      <c r="F455" s="200">
        <f t="shared" si="43"/>
        <v>0</v>
      </c>
      <c r="G455" s="218"/>
      <c r="H455" s="133"/>
      <c r="I455" s="45"/>
      <c r="J455" s="3"/>
      <c r="K455" s="3"/>
      <c r="L455" s="3"/>
      <c r="M455" s="3"/>
      <c r="N455" s="3"/>
      <c r="O455" s="3"/>
      <c r="P455" s="3"/>
      <c r="Q455" s="3"/>
      <c r="Z455" s="269"/>
      <c r="AA455" s="82"/>
    </row>
    <row r="456" spans="1:27">
      <c r="A456" s="10" t="str">
        <f t="shared" si="39"/>
        <v>Preço Base 7</v>
      </c>
      <c r="B456" s="37">
        <f t="shared" si="39"/>
        <v>74.022499999999994</v>
      </c>
      <c r="C456" s="10">
        <f t="shared" si="40"/>
        <v>0</v>
      </c>
      <c r="D456" s="199">
        <f t="shared" si="41"/>
        <v>0</v>
      </c>
      <c r="E456" s="215">
        <f t="shared" si="42"/>
        <v>0</v>
      </c>
      <c r="F456" s="200">
        <f t="shared" si="43"/>
        <v>0</v>
      </c>
      <c r="G456" s="218"/>
      <c r="H456" s="133"/>
      <c r="I456" s="45"/>
      <c r="J456" s="3"/>
      <c r="K456" s="3"/>
      <c r="L456" s="3"/>
      <c r="M456" s="3"/>
      <c r="N456" s="3"/>
      <c r="O456" s="3"/>
      <c r="P456" s="3"/>
      <c r="Q456" s="3"/>
      <c r="Z456" s="269"/>
      <c r="AA456" s="82"/>
    </row>
    <row r="457" spans="1:27">
      <c r="A457" s="10" t="str">
        <f t="shared" si="39"/>
        <v>Preço Base 8</v>
      </c>
      <c r="B457" s="37">
        <f t="shared" si="39"/>
        <v>74.022499999999994</v>
      </c>
      <c r="C457" s="10">
        <f t="shared" si="40"/>
        <v>0</v>
      </c>
      <c r="D457" s="199">
        <f t="shared" si="41"/>
        <v>0</v>
      </c>
      <c r="E457" s="215">
        <f t="shared" si="42"/>
        <v>0</v>
      </c>
      <c r="F457" s="200">
        <f t="shared" si="43"/>
        <v>0</v>
      </c>
      <c r="G457" s="218"/>
      <c r="H457" s="133"/>
      <c r="I457" s="45"/>
      <c r="J457" s="3"/>
      <c r="K457" s="3"/>
      <c r="L457" s="3"/>
      <c r="M457" s="3"/>
      <c r="N457" s="3"/>
      <c r="O457" s="3"/>
      <c r="P457" s="3"/>
      <c r="Q457" s="3"/>
      <c r="Z457" s="269"/>
      <c r="AA457" s="82"/>
    </row>
    <row r="458" spans="1:27">
      <c r="A458" s="10" t="str">
        <f t="shared" si="39"/>
        <v>Preço Base 9</v>
      </c>
      <c r="B458" s="37">
        <f t="shared" si="39"/>
        <v>69.204999999999998</v>
      </c>
      <c r="C458" s="10">
        <f t="shared" si="40"/>
        <v>3</v>
      </c>
      <c r="D458" s="199">
        <f t="shared" si="41"/>
        <v>1888647</v>
      </c>
      <c r="E458" s="215">
        <f t="shared" si="42"/>
        <v>629549</v>
      </c>
      <c r="F458" s="200">
        <f t="shared" si="43"/>
        <v>9096.8716133227372</v>
      </c>
      <c r="G458" s="218"/>
      <c r="H458" s="133"/>
      <c r="I458" s="45"/>
      <c r="J458" s="3"/>
      <c r="K458" s="3"/>
      <c r="L458" s="3"/>
      <c r="M458" s="3"/>
      <c r="N458" s="3"/>
      <c r="O458" s="3"/>
      <c r="P458" s="3"/>
      <c r="Q458" s="3"/>
      <c r="Z458" s="269"/>
      <c r="AA458" s="82"/>
    </row>
    <row r="459" spans="1:27">
      <c r="A459" s="10" t="str">
        <f t="shared" si="39"/>
        <v>Preço Base 10</v>
      </c>
      <c r="B459" s="37">
        <f t="shared" si="39"/>
        <v>75.955999999999989</v>
      </c>
      <c r="C459" s="10">
        <f t="shared" si="40"/>
        <v>2</v>
      </c>
      <c r="D459" s="199">
        <f t="shared" si="41"/>
        <v>1498447</v>
      </c>
      <c r="E459" s="215">
        <f t="shared" si="42"/>
        <v>749223.5</v>
      </c>
      <c r="F459" s="200">
        <f t="shared" si="43"/>
        <v>9863.9146347885635</v>
      </c>
      <c r="G459" s="218"/>
      <c r="H459" s="133"/>
      <c r="I459" s="45"/>
      <c r="J459" s="3"/>
      <c r="K459" s="3"/>
      <c r="L459" s="3"/>
      <c r="M459" s="3"/>
      <c r="N459" s="3"/>
      <c r="O459" s="3"/>
      <c r="P459" s="3"/>
      <c r="Q459" s="3"/>
      <c r="Z459" s="269"/>
      <c r="AA459" s="82"/>
    </row>
    <row r="460" spans="1:27">
      <c r="A460" s="10" t="str">
        <f t="shared" si="39"/>
        <v>Preço Base 11</v>
      </c>
      <c r="B460" s="37">
        <f t="shared" si="39"/>
        <v>55.160000000000004</v>
      </c>
      <c r="C460" s="10">
        <f t="shared" si="40"/>
        <v>0</v>
      </c>
      <c r="D460" s="199">
        <f t="shared" si="41"/>
        <v>0</v>
      </c>
      <c r="E460" s="215">
        <f t="shared" si="42"/>
        <v>0</v>
      </c>
      <c r="F460" s="200">
        <f t="shared" si="43"/>
        <v>0</v>
      </c>
      <c r="G460" s="218"/>
      <c r="H460" s="133"/>
      <c r="I460" s="45"/>
      <c r="J460" s="3"/>
      <c r="K460" s="3"/>
      <c r="L460" s="3"/>
      <c r="M460" s="3"/>
      <c r="N460" s="3"/>
      <c r="O460" s="3"/>
      <c r="P460" s="3"/>
      <c r="Q460" s="3"/>
      <c r="Z460" s="269"/>
      <c r="AA460" s="82"/>
    </row>
    <row r="461" spans="1:27">
      <c r="A461" s="10" t="str">
        <f t="shared" si="39"/>
        <v>Preço Base 12</v>
      </c>
      <c r="B461" s="37">
        <f t="shared" si="39"/>
        <v>74.938545454545419</v>
      </c>
      <c r="C461" s="10">
        <f t="shared" si="40"/>
        <v>10</v>
      </c>
      <c r="D461" s="199">
        <f t="shared" si="41"/>
        <v>7315617</v>
      </c>
      <c r="E461" s="215">
        <f t="shared" ref="E461:E475" si="44">IF(C461=0,0,D461/C461)</f>
        <v>731561.7</v>
      </c>
      <c r="F461" s="200">
        <f t="shared" ref="F461:F475" si="45">E461/B461</f>
        <v>9762.1550506839576</v>
      </c>
      <c r="G461" s="218"/>
      <c r="H461" s="133"/>
      <c r="I461" s="45"/>
      <c r="J461" s="3"/>
      <c r="K461" s="3"/>
      <c r="L461" s="3"/>
      <c r="M461" s="3"/>
      <c r="N461" s="3"/>
      <c r="O461" s="3"/>
      <c r="P461" s="3"/>
      <c r="Q461" s="3"/>
      <c r="Z461" s="269"/>
      <c r="AA461" s="82"/>
    </row>
    <row r="462" spans="1:27">
      <c r="A462" s="10" t="str">
        <f t="shared" si="39"/>
        <v>Preço Base 13</v>
      </c>
      <c r="B462" s="37">
        <f t="shared" si="39"/>
        <v>51.46</v>
      </c>
      <c r="C462" s="10">
        <f t="shared" si="40"/>
        <v>0</v>
      </c>
      <c r="D462" s="199">
        <f t="shared" si="41"/>
        <v>0</v>
      </c>
      <c r="E462" s="215">
        <f t="shared" si="44"/>
        <v>0</v>
      </c>
      <c r="F462" s="200">
        <f t="shared" si="45"/>
        <v>0</v>
      </c>
      <c r="G462" s="218"/>
      <c r="H462" s="133"/>
      <c r="I462" s="45"/>
      <c r="J462" s="3"/>
      <c r="K462" s="3"/>
      <c r="L462" s="3"/>
      <c r="M462" s="3"/>
      <c r="N462" s="3"/>
      <c r="O462" s="3"/>
      <c r="P462" s="3"/>
      <c r="Q462" s="3"/>
      <c r="Z462" s="269"/>
      <c r="AA462" s="82"/>
    </row>
    <row r="463" spans="1:27">
      <c r="A463" s="10" t="str">
        <f t="shared" si="39"/>
        <v>Preço Base 14</v>
      </c>
      <c r="B463" s="37">
        <f t="shared" si="39"/>
        <v>51.46</v>
      </c>
      <c r="C463" s="10">
        <f t="shared" si="40"/>
        <v>0</v>
      </c>
      <c r="D463" s="199">
        <f t="shared" si="41"/>
        <v>0</v>
      </c>
      <c r="E463" s="215">
        <f t="shared" si="44"/>
        <v>0</v>
      </c>
      <c r="F463" s="200">
        <f t="shared" si="45"/>
        <v>0</v>
      </c>
      <c r="G463" s="218"/>
      <c r="H463" s="133"/>
      <c r="I463" s="45"/>
      <c r="J463" s="3"/>
      <c r="K463" s="3"/>
      <c r="L463" s="3"/>
      <c r="M463" s="3"/>
      <c r="N463" s="3"/>
      <c r="O463" s="3"/>
      <c r="P463" s="3"/>
      <c r="Q463" s="3"/>
      <c r="Z463" s="269"/>
      <c r="AA463" s="82"/>
    </row>
    <row r="464" spans="1:27">
      <c r="A464" s="10" t="str">
        <f t="shared" si="39"/>
        <v>Preço Base 15</v>
      </c>
      <c r="B464" s="37">
        <f t="shared" si="39"/>
        <v>74.48</v>
      </c>
      <c r="C464" s="10">
        <f t="shared" si="40"/>
        <v>0</v>
      </c>
      <c r="D464" s="199">
        <f t="shared" si="41"/>
        <v>0</v>
      </c>
      <c r="E464" s="215">
        <f t="shared" si="44"/>
        <v>0</v>
      </c>
      <c r="F464" s="200">
        <f t="shared" si="45"/>
        <v>0</v>
      </c>
      <c r="G464" s="218"/>
      <c r="H464" s="133"/>
      <c r="I464" s="45"/>
      <c r="J464" s="3"/>
      <c r="K464" s="3"/>
      <c r="L464" s="3"/>
      <c r="M464" s="3"/>
      <c r="N464" s="3"/>
      <c r="O464" s="3"/>
      <c r="P464" s="3"/>
      <c r="Q464" s="3"/>
      <c r="Z464" s="269"/>
      <c r="AA464" s="82"/>
    </row>
    <row r="465" spans="1:27">
      <c r="A465" s="10" t="str">
        <f t="shared" si="39"/>
        <v>Preço Base 16</v>
      </c>
      <c r="B465" s="37">
        <f t="shared" si="39"/>
        <v>50.609999999999992</v>
      </c>
      <c r="C465" s="10">
        <f t="shared" si="40"/>
        <v>0</v>
      </c>
      <c r="D465" s="199">
        <f t="shared" si="41"/>
        <v>0</v>
      </c>
      <c r="E465" s="215">
        <f t="shared" si="44"/>
        <v>0</v>
      </c>
      <c r="F465" s="200">
        <f t="shared" si="45"/>
        <v>0</v>
      </c>
      <c r="G465" s="218"/>
      <c r="H465" s="133"/>
      <c r="I465" s="45"/>
      <c r="J465" s="3"/>
      <c r="K465" s="3"/>
      <c r="L465" s="3"/>
      <c r="M465" s="3"/>
      <c r="N465" s="3"/>
      <c r="O465" s="3"/>
      <c r="P465" s="3"/>
      <c r="Q465" s="3"/>
      <c r="Z465" s="269"/>
      <c r="AA465" s="82"/>
    </row>
    <row r="466" spans="1:27">
      <c r="A466" s="10" t="str">
        <f t="shared" si="39"/>
        <v>Preço Base 17</v>
      </c>
      <c r="B466" s="37">
        <f t="shared" si="39"/>
        <v>73.34769230769227</v>
      </c>
      <c r="C466" s="10">
        <f t="shared" si="40"/>
        <v>12</v>
      </c>
      <c r="D466" s="199">
        <f t="shared" si="41"/>
        <v>8673578</v>
      </c>
      <c r="E466" s="215">
        <f t="shared" si="44"/>
        <v>722798.16666666663</v>
      </c>
      <c r="F466" s="200">
        <f t="shared" si="45"/>
        <v>9854.4091017143546</v>
      </c>
      <c r="G466" s="218"/>
      <c r="H466" s="133"/>
      <c r="I466" s="45"/>
      <c r="J466" s="3"/>
      <c r="K466" s="3"/>
      <c r="L466" s="3"/>
      <c r="M466" s="3"/>
      <c r="N466" s="3"/>
      <c r="O466" s="3"/>
      <c r="P466" s="3"/>
      <c r="Q466" s="3"/>
      <c r="Z466" s="269"/>
      <c r="AA466" s="82"/>
    </row>
    <row r="467" spans="1:27">
      <c r="A467" s="10" t="str">
        <f t="shared" si="39"/>
        <v>Preço Base 18</v>
      </c>
      <c r="B467" s="37">
        <f t="shared" si="39"/>
        <v>51.46</v>
      </c>
      <c r="C467" s="10">
        <f t="shared" si="40"/>
        <v>0</v>
      </c>
      <c r="D467" s="199">
        <f t="shared" si="41"/>
        <v>0</v>
      </c>
      <c r="E467" s="215">
        <f t="shared" si="44"/>
        <v>0</v>
      </c>
      <c r="F467" s="200">
        <f t="shared" si="45"/>
        <v>0</v>
      </c>
      <c r="G467" s="218"/>
      <c r="H467" s="133"/>
      <c r="I467" s="45"/>
      <c r="J467" s="3"/>
      <c r="K467" s="3"/>
      <c r="L467" s="3"/>
      <c r="M467" s="3"/>
      <c r="N467" s="3"/>
      <c r="O467" s="3"/>
      <c r="P467" s="3"/>
      <c r="Q467" s="3"/>
      <c r="Z467" s="269"/>
      <c r="AA467" s="82"/>
    </row>
    <row r="468" spans="1:27">
      <c r="A468" s="10" t="str">
        <f t="shared" si="39"/>
        <v>Preço Base 19</v>
      </c>
      <c r="B468" s="37">
        <f t="shared" si="39"/>
        <v>78.06</v>
      </c>
      <c r="C468" s="10">
        <f t="shared" si="40"/>
        <v>0</v>
      </c>
      <c r="D468" s="199">
        <f t="shared" si="41"/>
        <v>0</v>
      </c>
      <c r="E468" s="215">
        <f t="shared" si="44"/>
        <v>0</v>
      </c>
      <c r="F468" s="200">
        <f t="shared" si="45"/>
        <v>0</v>
      </c>
      <c r="G468" s="218"/>
      <c r="H468" s="133"/>
      <c r="I468" s="45"/>
      <c r="J468" s="3"/>
      <c r="K468" s="3"/>
      <c r="L468" s="3"/>
      <c r="M468" s="3"/>
      <c r="N468" s="3"/>
      <c r="O468" s="3"/>
      <c r="P468" s="3"/>
      <c r="Q468" s="3"/>
      <c r="Z468" s="269"/>
      <c r="AA468" s="82"/>
    </row>
    <row r="469" spans="1:27">
      <c r="A469" s="10" t="str">
        <f t="shared" si="39"/>
        <v>Preço Base 20</v>
      </c>
      <c r="B469" s="37">
        <f t="shared" si="39"/>
        <v>52.16</v>
      </c>
      <c r="C469" s="10">
        <f t="shared" si="40"/>
        <v>0</v>
      </c>
      <c r="D469" s="199">
        <f t="shared" si="41"/>
        <v>0</v>
      </c>
      <c r="E469" s="215">
        <f t="shared" si="44"/>
        <v>0</v>
      </c>
      <c r="F469" s="200">
        <f t="shared" si="45"/>
        <v>0</v>
      </c>
      <c r="G469" s="218"/>
      <c r="H469" s="133"/>
      <c r="I469" s="45"/>
      <c r="J469" s="3"/>
      <c r="K469" s="3"/>
      <c r="L469" s="3"/>
      <c r="M469" s="3"/>
      <c r="N469" s="3"/>
      <c r="O469" s="3"/>
      <c r="P469" s="3"/>
      <c r="Q469" s="3"/>
      <c r="Z469" s="269"/>
      <c r="AA469" s="82"/>
    </row>
    <row r="470" spans="1:27">
      <c r="A470" s="10" t="str">
        <f t="shared" si="39"/>
        <v>Preço Base 21</v>
      </c>
      <c r="B470" s="37">
        <f t="shared" si="39"/>
        <v>51.46</v>
      </c>
      <c r="C470" s="10">
        <f t="shared" si="40"/>
        <v>0</v>
      </c>
      <c r="D470" s="199">
        <f t="shared" si="41"/>
        <v>0</v>
      </c>
      <c r="E470" s="215">
        <f t="shared" si="44"/>
        <v>0</v>
      </c>
      <c r="F470" s="200">
        <f t="shared" si="45"/>
        <v>0</v>
      </c>
      <c r="G470" s="218"/>
      <c r="H470" s="133"/>
      <c r="I470" s="45"/>
      <c r="J470" s="3"/>
      <c r="K470" s="3"/>
      <c r="L470" s="3"/>
      <c r="M470" s="3"/>
      <c r="N470" s="3"/>
      <c r="O470" s="3"/>
      <c r="P470" s="3"/>
      <c r="Q470" s="3"/>
      <c r="Z470" s="269"/>
      <c r="AA470" s="82"/>
    </row>
    <row r="471" spans="1:27">
      <c r="A471" s="10" t="str">
        <f t="shared" si="39"/>
        <v>Preço Base 22</v>
      </c>
      <c r="B471" s="37">
        <f t="shared" si="39"/>
        <v>55.97</v>
      </c>
      <c r="C471" s="10">
        <f t="shared" si="40"/>
        <v>0</v>
      </c>
      <c r="D471" s="199">
        <f t="shared" si="41"/>
        <v>0</v>
      </c>
      <c r="E471" s="215">
        <f t="shared" si="44"/>
        <v>0</v>
      </c>
      <c r="F471" s="200">
        <f t="shared" si="45"/>
        <v>0</v>
      </c>
      <c r="G471" s="218"/>
      <c r="H471" s="133"/>
      <c r="I471" s="45"/>
      <c r="J471" s="3"/>
      <c r="K471" s="3"/>
      <c r="L471" s="3"/>
      <c r="M471" s="3"/>
      <c r="N471" s="3"/>
      <c r="O471" s="3"/>
      <c r="P471" s="3"/>
      <c r="Q471" s="3"/>
      <c r="Z471" s="269"/>
      <c r="AA471" s="82"/>
    </row>
    <row r="472" spans="1:27">
      <c r="A472" s="10" t="str">
        <f t="shared" si="39"/>
        <v>Preço Base 23</v>
      </c>
      <c r="B472" s="37">
        <f t="shared" si="39"/>
        <v>47.01</v>
      </c>
      <c r="C472" s="10">
        <f t="shared" si="40"/>
        <v>0</v>
      </c>
      <c r="D472" s="199">
        <f t="shared" si="41"/>
        <v>0</v>
      </c>
      <c r="E472" s="215">
        <f t="shared" si="44"/>
        <v>0</v>
      </c>
      <c r="F472" s="200">
        <f t="shared" si="45"/>
        <v>0</v>
      </c>
      <c r="G472" s="218"/>
      <c r="H472" s="133"/>
      <c r="I472" s="45"/>
      <c r="J472" s="3"/>
      <c r="K472" s="3"/>
      <c r="L472" s="3"/>
      <c r="M472" s="3"/>
      <c r="N472" s="3"/>
      <c r="O472" s="3"/>
      <c r="P472" s="3"/>
      <c r="Q472" s="3"/>
      <c r="Z472" s="269"/>
      <c r="AA472" s="82"/>
    </row>
    <row r="473" spans="1:27">
      <c r="A473" s="10" t="str">
        <f t="shared" si="39"/>
        <v>Preço Base 24</v>
      </c>
      <c r="B473" s="37">
        <f t="shared" si="39"/>
        <v>61.055</v>
      </c>
      <c r="C473" s="10">
        <f t="shared" si="40"/>
        <v>2</v>
      </c>
      <c r="D473" s="199">
        <f t="shared" si="41"/>
        <v>1289130</v>
      </c>
      <c r="E473" s="215">
        <f t="shared" si="44"/>
        <v>644565</v>
      </c>
      <c r="F473" s="200">
        <f t="shared" si="45"/>
        <v>10557.120628941118</v>
      </c>
      <c r="G473" s="218"/>
      <c r="H473" s="133"/>
      <c r="I473" s="45"/>
      <c r="J473" s="3"/>
      <c r="K473" s="3"/>
      <c r="L473" s="3"/>
      <c r="M473" s="3"/>
      <c r="N473" s="3"/>
      <c r="O473" s="3"/>
      <c r="P473" s="3"/>
      <c r="Q473" s="3"/>
      <c r="Z473" s="269"/>
      <c r="AA473" s="82"/>
    </row>
    <row r="474" spans="1:27">
      <c r="A474" s="10" t="str">
        <f t="shared" si="39"/>
        <v>Preço Base 25</v>
      </c>
      <c r="B474" s="37">
        <f t="shared" si="39"/>
        <v>55.97</v>
      </c>
      <c r="C474" s="10">
        <f t="shared" si="40"/>
        <v>0</v>
      </c>
      <c r="D474" s="199">
        <f t="shared" si="41"/>
        <v>0</v>
      </c>
      <c r="E474" s="215">
        <f t="shared" si="44"/>
        <v>0</v>
      </c>
      <c r="F474" s="200">
        <f t="shared" si="45"/>
        <v>0</v>
      </c>
      <c r="G474" s="218"/>
      <c r="H474" s="133"/>
      <c r="I474" s="45"/>
      <c r="J474" s="3"/>
      <c r="K474" s="3"/>
      <c r="L474" s="3"/>
      <c r="M474" s="3"/>
      <c r="N474" s="3"/>
      <c r="O474" s="3"/>
      <c r="P474" s="3"/>
      <c r="Q474" s="3"/>
      <c r="Z474" s="269"/>
      <c r="AA474" s="82"/>
    </row>
    <row r="475" spans="1:27">
      <c r="A475" s="10" t="str">
        <f t="shared" si="39"/>
        <v>Preço Base 26</v>
      </c>
      <c r="B475" s="37">
        <f t="shared" si="39"/>
        <v>47.01</v>
      </c>
      <c r="C475" s="10">
        <f t="shared" si="40"/>
        <v>0</v>
      </c>
      <c r="D475" s="199">
        <f t="shared" si="41"/>
        <v>0</v>
      </c>
      <c r="E475" s="215">
        <f t="shared" si="44"/>
        <v>0</v>
      </c>
      <c r="F475" s="200">
        <f t="shared" si="45"/>
        <v>0</v>
      </c>
      <c r="G475" s="218"/>
      <c r="H475" s="133"/>
      <c r="I475" s="45"/>
      <c r="J475" s="3"/>
      <c r="K475" s="3"/>
      <c r="L475" s="3"/>
      <c r="M475" s="3"/>
      <c r="N475" s="3"/>
      <c r="O475" s="3"/>
      <c r="P475" s="3"/>
      <c r="Q475" s="3"/>
      <c r="Z475" s="269"/>
      <c r="AA475" s="82"/>
    </row>
    <row r="476" spans="1:27">
      <c r="A476" s="10" t="str">
        <f>B67</f>
        <v>Preço Base 27</v>
      </c>
      <c r="B476" s="37">
        <f t="shared" ref="B476:B485" si="46">C67</f>
        <v>51.459047619047645</v>
      </c>
      <c r="C476" s="10">
        <f t="shared" ref="C476:C485" si="47">COUNTIFS($D$97:$D$442,A476,$E$97:$E$442,"Disponivel")</f>
        <v>0</v>
      </c>
      <c r="D476" s="199">
        <f t="shared" ref="D476:D485" si="48">SUMIFS($F$97:$F$442,$D$97:$D$442,A476,$E$97:$E$442,"Disponivel")</f>
        <v>0</v>
      </c>
      <c r="E476" s="215">
        <f t="shared" ref="E476:E485" si="49">IF(C476=0,0,D476/C476)</f>
        <v>0</v>
      </c>
      <c r="F476" s="200">
        <f t="shared" ref="F476:F485" si="50">E476/B476</f>
        <v>0</v>
      </c>
      <c r="G476" s="218"/>
      <c r="H476" s="133"/>
      <c r="I476" s="45"/>
      <c r="J476" s="3"/>
      <c r="K476" s="3"/>
      <c r="L476" s="3"/>
      <c r="M476" s="3"/>
      <c r="N476" s="3"/>
      <c r="O476" s="3"/>
      <c r="P476" s="3"/>
      <c r="Q476" s="3"/>
      <c r="Z476" s="269"/>
      <c r="AA476" s="82"/>
    </row>
    <row r="477" spans="1:27">
      <c r="A477" s="10" t="str">
        <f t="shared" ref="A477:A485" si="51">B68</f>
        <v>Preço Base 28</v>
      </c>
      <c r="B477" s="37">
        <f t="shared" si="46"/>
        <v>55.97</v>
      </c>
      <c r="C477" s="10">
        <f t="shared" si="47"/>
        <v>0</v>
      </c>
      <c r="D477" s="199">
        <f t="shared" si="48"/>
        <v>0</v>
      </c>
      <c r="E477" s="215">
        <f t="shared" si="49"/>
        <v>0</v>
      </c>
      <c r="F477" s="200">
        <f t="shared" si="50"/>
        <v>0</v>
      </c>
      <c r="G477" s="218"/>
      <c r="H477" s="133"/>
      <c r="I477" s="45"/>
      <c r="J477" s="3"/>
      <c r="K477" s="3"/>
      <c r="L477" s="3"/>
      <c r="M477" s="3"/>
      <c r="N477" s="3"/>
      <c r="O477" s="3"/>
      <c r="P477" s="3"/>
      <c r="Q477" s="3"/>
      <c r="Z477" s="269"/>
      <c r="AA477" s="82"/>
    </row>
    <row r="478" spans="1:27">
      <c r="A478" s="10" t="str">
        <f t="shared" si="51"/>
        <v>Preço Base 29</v>
      </c>
      <c r="B478" s="37">
        <f t="shared" si="46"/>
        <v>47.01</v>
      </c>
      <c r="C478" s="10">
        <f t="shared" si="47"/>
        <v>0</v>
      </c>
      <c r="D478" s="199">
        <f t="shared" si="48"/>
        <v>0</v>
      </c>
      <c r="E478" s="215">
        <f t="shared" si="49"/>
        <v>0</v>
      </c>
      <c r="F478" s="200">
        <f t="shared" si="50"/>
        <v>0</v>
      </c>
      <c r="G478" s="218"/>
      <c r="H478" s="133"/>
      <c r="I478" s="45"/>
      <c r="J478" s="3"/>
      <c r="K478" s="3"/>
      <c r="L478" s="3"/>
      <c r="M478" s="3"/>
      <c r="N478" s="3"/>
      <c r="O478" s="3"/>
      <c r="P478" s="3"/>
      <c r="Q478" s="3"/>
      <c r="Z478" s="269"/>
      <c r="AA478" s="82"/>
    </row>
    <row r="479" spans="1:27">
      <c r="A479" s="10" t="str">
        <f t="shared" si="51"/>
        <v>Preço Base 30</v>
      </c>
      <c r="B479" s="37">
        <f t="shared" si="46"/>
        <v>55.97</v>
      </c>
      <c r="C479" s="10">
        <f t="shared" si="47"/>
        <v>0</v>
      </c>
      <c r="D479" s="199">
        <f t="shared" si="48"/>
        <v>0</v>
      </c>
      <c r="E479" s="215">
        <f t="shared" si="49"/>
        <v>0</v>
      </c>
      <c r="F479" s="200">
        <f t="shared" si="50"/>
        <v>0</v>
      </c>
      <c r="G479" s="218"/>
      <c r="H479" s="133"/>
      <c r="I479" s="45"/>
      <c r="J479" s="3"/>
      <c r="K479" s="3"/>
      <c r="L479" s="3"/>
      <c r="M479" s="3"/>
      <c r="N479" s="3"/>
      <c r="O479" s="3"/>
      <c r="P479" s="3"/>
      <c r="Q479" s="3"/>
      <c r="Z479" s="269"/>
      <c r="AA479" s="82"/>
    </row>
    <row r="480" spans="1:27">
      <c r="A480" s="10" t="str">
        <f t="shared" si="51"/>
        <v>Preço Base 31</v>
      </c>
      <c r="B480" s="37">
        <f t="shared" si="46"/>
        <v>47.01</v>
      </c>
      <c r="C480" s="10">
        <f t="shared" si="47"/>
        <v>0</v>
      </c>
      <c r="D480" s="199">
        <f t="shared" si="48"/>
        <v>0</v>
      </c>
      <c r="E480" s="215">
        <f t="shared" si="49"/>
        <v>0</v>
      </c>
      <c r="F480" s="200">
        <f t="shared" si="50"/>
        <v>0</v>
      </c>
      <c r="G480" s="218"/>
      <c r="H480" s="133"/>
      <c r="I480" s="45"/>
      <c r="J480" s="3"/>
      <c r="K480" s="3"/>
      <c r="L480" s="3"/>
      <c r="M480" s="3"/>
      <c r="N480" s="3"/>
      <c r="O480" s="3"/>
      <c r="P480" s="3"/>
      <c r="Q480" s="3"/>
      <c r="Z480" s="269"/>
      <c r="AA480" s="82"/>
    </row>
    <row r="481" spans="1:75">
      <c r="A481" s="10" t="str">
        <f t="shared" si="51"/>
        <v>Preço Base 32</v>
      </c>
      <c r="B481" s="37">
        <f t="shared" si="46"/>
        <v>55.97</v>
      </c>
      <c r="C481" s="10">
        <f t="shared" si="47"/>
        <v>0</v>
      </c>
      <c r="D481" s="199">
        <f t="shared" si="48"/>
        <v>0</v>
      </c>
      <c r="E481" s="215">
        <f t="shared" si="49"/>
        <v>0</v>
      </c>
      <c r="F481" s="200">
        <f t="shared" si="50"/>
        <v>0</v>
      </c>
      <c r="G481" s="218"/>
      <c r="H481" s="133"/>
      <c r="I481" s="45"/>
      <c r="J481" s="3"/>
      <c r="K481" s="3"/>
      <c r="L481" s="3"/>
      <c r="M481" s="3"/>
      <c r="N481" s="3"/>
      <c r="O481" s="3"/>
      <c r="P481" s="3"/>
      <c r="Q481" s="3"/>
      <c r="Z481" s="269"/>
      <c r="AA481" s="82"/>
    </row>
    <row r="482" spans="1:75">
      <c r="A482" s="10" t="str">
        <f t="shared" si="51"/>
        <v>Preço Base 33</v>
      </c>
      <c r="B482" s="37">
        <f t="shared" si="46"/>
        <v>47.01</v>
      </c>
      <c r="C482" s="10">
        <f t="shared" si="47"/>
        <v>0</v>
      </c>
      <c r="D482" s="199">
        <f t="shared" si="48"/>
        <v>0</v>
      </c>
      <c r="E482" s="215">
        <f t="shared" si="49"/>
        <v>0</v>
      </c>
      <c r="F482" s="200">
        <f t="shared" si="50"/>
        <v>0</v>
      </c>
      <c r="G482" s="218"/>
      <c r="H482" s="133"/>
      <c r="I482" s="45"/>
      <c r="J482" s="3"/>
      <c r="K482" s="3"/>
      <c r="L482" s="3"/>
      <c r="M482" s="3"/>
      <c r="N482" s="3"/>
      <c r="O482" s="3"/>
      <c r="P482" s="3"/>
      <c r="Q482" s="3"/>
      <c r="Z482" s="269"/>
      <c r="AA482" s="82"/>
    </row>
    <row r="483" spans="1:75">
      <c r="A483" s="10" t="str">
        <f t="shared" si="51"/>
        <v>Preço Base 34</v>
      </c>
      <c r="B483" s="37">
        <f t="shared" si="46"/>
        <v>55.548400000000044</v>
      </c>
      <c r="C483" s="10">
        <f t="shared" si="47"/>
        <v>3</v>
      </c>
      <c r="D483" s="199">
        <f t="shared" si="48"/>
        <v>1646100</v>
      </c>
      <c r="E483" s="215">
        <f t="shared" si="49"/>
        <v>548700</v>
      </c>
      <c r="F483" s="200">
        <f t="shared" si="50"/>
        <v>9877.8722699483624</v>
      </c>
      <c r="G483" s="218"/>
      <c r="H483" s="133"/>
      <c r="I483" s="45"/>
      <c r="J483" s="3"/>
      <c r="K483" s="3"/>
      <c r="L483" s="3"/>
      <c r="M483" s="3"/>
      <c r="N483" s="3"/>
      <c r="O483" s="3"/>
      <c r="P483" s="3"/>
      <c r="Q483" s="3"/>
      <c r="Z483" s="269"/>
      <c r="AA483" s="82"/>
    </row>
    <row r="484" spans="1:75">
      <c r="A484" s="10" t="str">
        <f t="shared" si="51"/>
        <v>Preço Base 35</v>
      </c>
      <c r="B484" s="37">
        <f t="shared" si="46"/>
        <v>47.461860465116274</v>
      </c>
      <c r="C484" s="10">
        <f t="shared" si="47"/>
        <v>0</v>
      </c>
      <c r="D484" s="199">
        <f t="shared" si="48"/>
        <v>0</v>
      </c>
      <c r="E484" s="215">
        <f t="shared" si="49"/>
        <v>0</v>
      </c>
      <c r="F484" s="200">
        <f t="shared" si="50"/>
        <v>0</v>
      </c>
      <c r="G484" s="218"/>
      <c r="H484" s="133"/>
      <c r="I484" s="45"/>
      <c r="J484" s="3"/>
      <c r="K484" s="3"/>
      <c r="L484" s="3"/>
      <c r="M484" s="3"/>
      <c r="N484" s="3"/>
      <c r="O484" s="3"/>
      <c r="P484" s="3"/>
      <c r="Q484" s="3"/>
      <c r="Z484" s="269"/>
      <c r="AA484" s="82"/>
    </row>
    <row r="485" spans="1:75">
      <c r="A485" s="10" t="str">
        <f t="shared" si="51"/>
        <v>Preço Base 36</v>
      </c>
      <c r="B485" s="37">
        <f t="shared" si="46"/>
        <v>146.87666666666664</v>
      </c>
      <c r="C485" s="10">
        <f t="shared" si="47"/>
        <v>3</v>
      </c>
      <c r="D485" s="199">
        <f t="shared" si="48"/>
        <v>4907581</v>
      </c>
      <c r="E485" s="215">
        <f t="shared" si="49"/>
        <v>1635860.3333333333</v>
      </c>
      <c r="F485" s="200">
        <f t="shared" si="50"/>
        <v>11137.646097632936</v>
      </c>
      <c r="G485" s="218"/>
      <c r="H485" s="133"/>
      <c r="I485" s="381"/>
      <c r="J485" s="133"/>
      <c r="K485" s="133"/>
      <c r="L485" s="3"/>
      <c r="M485" s="3"/>
      <c r="N485" s="3"/>
      <c r="O485" s="3"/>
      <c r="P485" s="3"/>
      <c r="Q485" s="3"/>
      <c r="Z485" s="269"/>
      <c r="AA485" s="82"/>
    </row>
    <row r="486" spans="1:75">
      <c r="A486" s="91" t="s">
        <v>13</v>
      </c>
      <c r="B486" s="201"/>
      <c r="C486" s="91">
        <f>SUM(C450:C485)</f>
        <v>41</v>
      </c>
      <c r="D486" s="202">
        <f>SUM(D450:D485)</f>
        <v>32113167</v>
      </c>
      <c r="E486" s="216"/>
      <c r="F486" s="200"/>
      <c r="G486" s="219"/>
      <c r="H486" s="268"/>
      <c r="I486" s="387"/>
      <c r="J486" s="225"/>
      <c r="K486" s="225"/>
      <c r="L486" s="128"/>
      <c r="M486" s="3"/>
      <c r="N486" s="36"/>
      <c r="O486" s="3"/>
      <c r="P486" s="3"/>
      <c r="Q486" s="3"/>
      <c r="Z486" s="269"/>
      <c r="AA486" s="82"/>
    </row>
    <row r="487" spans="1:75">
      <c r="A487" s="45"/>
      <c r="B487" s="3"/>
      <c r="C487" s="3"/>
      <c r="D487" s="3"/>
      <c r="E487" s="3"/>
      <c r="F487" s="3"/>
      <c r="G487" s="3"/>
      <c r="H487" s="261"/>
      <c r="I487" s="381"/>
      <c r="J487" s="133"/>
      <c r="K487" s="133"/>
      <c r="L487" s="3"/>
      <c r="M487" s="3"/>
      <c r="N487" s="36"/>
      <c r="O487" s="3"/>
      <c r="P487" s="3"/>
      <c r="Q487" s="3"/>
      <c r="Z487" s="269"/>
      <c r="AA487" s="82"/>
    </row>
    <row r="488" spans="1:75">
      <c r="A488" s="381"/>
      <c r="B488" s="133"/>
      <c r="C488" s="133"/>
      <c r="D488" s="133"/>
      <c r="E488" s="133"/>
      <c r="F488" s="133"/>
      <c r="G488" s="133"/>
      <c r="H488" s="133"/>
      <c r="I488" s="381"/>
      <c r="J488" s="133"/>
      <c r="K488" s="133"/>
      <c r="L488" s="133"/>
      <c r="M488" s="133"/>
      <c r="N488" s="133"/>
      <c r="O488" s="133"/>
      <c r="Z488" s="269"/>
      <c r="AA488" s="269"/>
      <c r="AB488" s="82"/>
    </row>
    <row r="489" spans="1:75">
      <c r="A489" s="381"/>
      <c r="B489" s="133"/>
      <c r="C489" s="133"/>
      <c r="D489" s="133"/>
      <c r="E489" s="133"/>
      <c r="F489" s="133"/>
      <c r="G489" s="133"/>
      <c r="H489" s="133"/>
      <c r="I489" s="381"/>
      <c r="J489" s="133"/>
      <c r="K489" s="133"/>
      <c r="L489" s="133"/>
      <c r="M489" s="133"/>
      <c r="N489" s="133"/>
      <c r="O489" s="133"/>
      <c r="Z489" s="269"/>
      <c r="AA489" s="269"/>
      <c r="AB489" s="82"/>
    </row>
    <row r="490" spans="1:75">
      <c r="A490" s="381"/>
      <c r="B490" s="133"/>
      <c r="C490" s="133"/>
      <c r="D490" s="133"/>
      <c r="E490" s="133"/>
      <c r="F490" s="133"/>
      <c r="G490" s="133"/>
      <c r="H490" s="133"/>
      <c r="I490" s="381"/>
      <c r="J490" s="133"/>
      <c r="K490" s="133"/>
      <c r="L490" s="133"/>
      <c r="M490" s="133"/>
      <c r="N490" s="133"/>
      <c r="O490" s="133"/>
      <c r="Z490" s="269"/>
      <c r="AA490" s="269"/>
      <c r="AB490" s="82"/>
    </row>
    <row r="491" spans="1:75">
      <c r="A491" s="174" t="s">
        <v>127</v>
      </c>
      <c r="B491" s="160"/>
      <c r="C491" s="160"/>
      <c r="D491" s="160"/>
      <c r="E491" s="160"/>
      <c r="F491" s="160"/>
      <c r="G491" s="160"/>
      <c r="H491" s="160"/>
      <c r="I491" s="174"/>
      <c r="J491" s="160"/>
      <c r="K491" s="160"/>
      <c r="L491" s="408"/>
      <c r="M491" s="408"/>
      <c r="N491" s="140"/>
      <c r="O491" s="140"/>
      <c r="P491" s="140"/>
      <c r="Q491" s="140"/>
      <c r="Z491" s="269"/>
      <c r="AA491" s="269"/>
      <c r="AB491" s="82"/>
    </row>
    <row r="492" spans="1:75">
      <c r="A492" s="379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"/>
      <c r="P492" s="3"/>
      <c r="Q492" s="3"/>
      <c r="Z492" s="269"/>
      <c r="AA492" s="269"/>
      <c r="AB492" s="82"/>
    </row>
    <row r="493" spans="1:75">
      <c r="A493" s="422" t="s">
        <v>128</v>
      </c>
      <c r="B493" s="424" t="s">
        <v>129</v>
      </c>
      <c r="C493" s="424"/>
      <c r="D493" s="428" t="str">
        <f>B41</f>
        <v>Preço Base 1</v>
      </c>
      <c r="E493" s="429"/>
      <c r="F493" s="428" t="str">
        <f>B42</f>
        <v>Preço Base 2</v>
      </c>
      <c r="G493" s="429"/>
      <c r="H493" s="422" t="str">
        <f>B43</f>
        <v>Preço Base 3</v>
      </c>
      <c r="I493" s="422"/>
      <c r="J493" s="428" t="str">
        <f>B44</f>
        <v>Preço Base 4</v>
      </c>
      <c r="K493" s="429"/>
      <c r="L493" s="422" t="str">
        <f>B45</f>
        <v>Preço Base 5</v>
      </c>
      <c r="M493" s="422"/>
      <c r="N493" s="422" t="str">
        <f>B46</f>
        <v>Preço Base 6</v>
      </c>
      <c r="O493" s="422"/>
      <c r="P493" s="422" t="str">
        <f>B47</f>
        <v>Preço Base 7</v>
      </c>
      <c r="Q493" s="422"/>
      <c r="R493" s="422" t="str">
        <f>B48</f>
        <v>Preço Base 8</v>
      </c>
      <c r="S493" s="422"/>
      <c r="T493" s="422" t="str">
        <f>B49</f>
        <v>Preço Base 9</v>
      </c>
      <c r="U493" s="422"/>
      <c r="V493" s="422" t="str">
        <f>B50</f>
        <v>Preço Base 10</v>
      </c>
      <c r="W493" s="422"/>
      <c r="X493" s="422" t="str">
        <f>B51</f>
        <v>Preço Base 11</v>
      </c>
      <c r="Y493" s="422"/>
      <c r="Z493" s="422" t="str">
        <f>B52</f>
        <v>Preço Base 12</v>
      </c>
      <c r="AA493" s="422"/>
      <c r="AB493" s="422" t="str">
        <f>B53</f>
        <v>Preço Base 13</v>
      </c>
      <c r="AC493" s="422"/>
      <c r="AD493" s="422" t="str">
        <f>B54</f>
        <v>Preço Base 14</v>
      </c>
      <c r="AE493" s="422"/>
      <c r="AF493" s="422" t="str">
        <f>B55</f>
        <v>Preço Base 15</v>
      </c>
      <c r="AG493" s="422"/>
      <c r="AH493" s="422" t="str">
        <f>B56</f>
        <v>Preço Base 16</v>
      </c>
      <c r="AI493" s="422"/>
      <c r="AJ493" s="422" t="str">
        <f>B57</f>
        <v>Preço Base 17</v>
      </c>
      <c r="AK493" s="422"/>
      <c r="AL493" s="422" t="str">
        <f>B58</f>
        <v>Preço Base 18</v>
      </c>
      <c r="AM493" s="422"/>
      <c r="AN493" s="422" t="str">
        <f>B59</f>
        <v>Preço Base 19</v>
      </c>
      <c r="AO493" s="422"/>
      <c r="AP493" s="422" t="str">
        <f>B60</f>
        <v>Preço Base 20</v>
      </c>
      <c r="AQ493" s="422"/>
      <c r="AR493" s="422" t="str">
        <f>B61</f>
        <v>Preço Base 21</v>
      </c>
      <c r="AS493" s="422"/>
      <c r="AT493" s="422" t="str">
        <f>B62</f>
        <v>Preço Base 22</v>
      </c>
      <c r="AU493" s="422"/>
      <c r="AV493" s="422" t="str">
        <f>B63</f>
        <v>Preço Base 23</v>
      </c>
      <c r="AW493" s="422"/>
      <c r="AX493" s="422" t="str">
        <f>B64</f>
        <v>Preço Base 24</v>
      </c>
      <c r="AY493" s="422"/>
      <c r="AZ493" s="422" t="str">
        <f>B65</f>
        <v>Preço Base 25</v>
      </c>
      <c r="BA493" s="422"/>
      <c r="BB493" s="422" t="str">
        <f>B66</f>
        <v>Preço Base 26</v>
      </c>
      <c r="BC493" s="422"/>
      <c r="BD493" s="422" t="str">
        <f>B67</f>
        <v>Preço Base 27</v>
      </c>
      <c r="BE493" s="422"/>
      <c r="BF493" s="422" t="str">
        <f>B68</f>
        <v>Preço Base 28</v>
      </c>
      <c r="BG493" s="422"/>
      <c r="BH493" s="422" t="str">
        <f>B69</f>
        <v>Preço Base 29</v>
      </c>
      <c r="BI493" s="422"/>
      <c r="BJ493" s="422" t="str">
        <f>B70</f>
        <v>Preço Base 30</v>
      </c>
      <c r="BK493" s="422"/>
      <c r="BL493" s="422" t="str">
        <f>B71</f>
        <v>Preço Base 31</v>
      </c>
      <c r="BM493" s="422"/>
      <c r="BN493" s="422" t="str">
        <f>B72</f>
        <v>Preço Base 32</v>
      </c>
      <c r="BO493" s="422"/>
      <c r="BP493" s="422" t="str">
        <f>B73</f>
        <v>Preço Base 33</v>
      </c>
      <c r="BQ493" s="422"/>
      <c r="BR493" s="422" t="str">
        <f>B74</f>
        <v>Preço Base 34</v>
      </c>
      <c r="BS493" s="422"/>
      <c r="BT493" s="422" t="str">
        <f>B75</f>
        <v>Preço Base 35</v>
      </c>
      <c r="BU493" s="422"/>
      <c r="BV493" s="422" t="str">
        <f>B76</f>
        <v>Preço Base 36</v>
      </c>
      <c r="BW493" s="422"/>
    </row>
    <row r="494" spans="1:75" ht="36" customHeight="1">
      <c r="A494" s="422"/>
      <c r="B494" s="5" t="s">
        <v>130</v>
      </c>
      <c r="C494" s="5" t="s">
        <v>131</v>
      </c>
      <c r="D494" s="409" t="s">
        <v>132</v>
      </c>
      <c r="E494" s="409" t="s">
        <v>133</v>
      </c>
      <c r="F494" s="409" t="s">
        <v>132</v>
      </c>
      <c r="G494" s="409" t="s">
        <v>133</v>
      </c>
      <c r="H494" s="409" t="s">
        <v>132</v>
      </c>
      <c r="I494" s="409" t="s">
        <v>133</v>
      </c>
      <c r="J494" s="409" t="s">
        <v>132</v>
      </c>
      <c r="K494" s="409" t="s">
        <v>133</v>
      </c>
      <c r="L494" s="409" t="s">
        <v>132</v>
      </c>
      <c r="M494" s="409" t="s">
        <v>133</v>
      </c>
      <c r="N494" s="409" t="s">
        <v>132</v>
      </c>
      <c r="O494" s="409" t="s">
        <v>133</v>
      </c>
      <c r="P494" s="409" t="s">
        <v>132</v>
      </c>
      <c r="Q494" s="409" t="s">
        <v>133</v>
      </c>
      <c r="R494" s="409" t="s">
        <v>132</v>
      </c>
      <c r="S494" s="409" t="s">
        <v>133</v>
      </c>
      <c r="T494" s="409" t="s">
        <v>132</v>
      </c>
      <c r="U494" s="409" t="s">
        <v>133</v>
      </c>
      <c r="V494" s="409" t="s">
        <v>132</v>
      </c>
      <c r="W494" s="409" t="s">
        <v>133</v>
      </c>
      <c r="X494" s="409" t="s">
        <v>132</v>
      </c>
      <c r="Y494" s="409" t="s">
        <v>133</v>
      </c>
      <c r="Z494" s="409" t="s">
        <v>132</v>
      </c>
      <c r="AA494" s="409" t="s">
        <v>133</v>
      </c>
      <c r="AB494" s="409" t="s">
        <v>132</v>
      </c>
      <c r="AC494" s="409" t="s">
        <v>133</v>
      </c>
      <c r="AD494" s="409" t="s">
        <v>132</v>
      </c>
      <c r="AE494" s="409" t="s">
        <v>133</v>
      </c>
      <c r="AF494" s="409" t="s">
        <v>132</v>
      </c>
      <c r="AG494" s="409" t="s">
        <v>133</v>
      </c>
      <c r="AH494" s="409" t="s">
        <v>132</v>
      </c>
      <c r="AI494" s="409" t="s">
        <v>133</v>
      </c>
      <c r="AJ494" s="409" t="s">
        <v>132</v>
      </c>
      <c r="AK494" s="409" t="s">
        <v>133</v>
      </c>
      <c r="AL494" s="409" t="s">
        <v>132</v>
      </c>
      <c r="AM494" s="409" t="s">
        <v>133</v>
      </c>
      <c r="AN494" s="409" t="s">
        <v>132</v>
      </c>
      <c r="AO494" s="409" t="s">
        <v>133</v>
      </c>
      <c r="AP494" s="409" t="s">
        <v>132</v>
      </c>
      <c r="AQ494" s="409" t="s">
        <v>133</v>
      </c>
      <c r="AR494" s="409" t="s">
        <v>132</v>
      </c>
      <c r="AS494" s="409" t="s">
        <v>133</v>
      </c>
      <c r="AT494" s="409" t="s">
        <v>132</v>
      </c>
      <c r="AU494" s="409" t="s">
        <v>133</v>
      </c>
      <c r="AV494" s="409" t="s">
        <v>132</v>
      </c>
      <c r="AW494" s="409" t="s">
        <v>133</v>
      </c>
      <c r="AX494" s="409" t="s">
        <v>132</v>
      </c>
      <c r="AY494" s="409" t="s">
        <v>133</v>
      </c>
      <c r="AZ494" s="409" t="s">
        <v>132</v>
      </c>
      <c r="BA494" s="409" t="s">
        <v>133</v>
      </c>
      <c r="BB494" s="409" t="s">
        <v>132</v>
      </c>
      <c r="BC494" s="409" t="s">
        <v>133</v>
      </c>
      <c r="BD494" s="409" t="s">
        <v>132</v>
      </c>
      <c r="BE494" s="409" t="s">
        <v>133</v>
      </c>
      <c r="BF494" s="409" t="s">
        <v>132</v>
      </c>
      <c r="BG494" s="409" t="s">
        <v>133</v>
      </c>
      <c r="BH494" s="409" t="s">
        <v>132</v>
      </c>
      <c r="BI494" s="409" t="s">
        <v>133</v>
      </c>
      <c r="BJ494" s="409" t="s">
        <v>132</v>
      </c>
      <c r="BK494" s="409" t="s">
        <v>133</v>
      </c>
      <c r="BL494" s="409" t="s">
        <v>132</v>
      </c>
      <c r="BM494" s="409" t="s">
        <v>133</v>
      </c>
      <c r="BN494" s="409" t="s">
        <v>132</v>
      </c>
      <c r="BO494" s="409" t="s">
        <v>133</v>
      </c>
      <c r="BP494" s="409" t="s">
        <v>132</v>
      </c>
      <c r="BQ494" s="409" t="s">
        <v>133</v>
      </c>
      <c r="BR494" s="409" t="s">
        <v>132</v>
      </c>
      <c r="BS494" s="409" t="s">
        <v>133</v>
      </c>
      <c r="BT494" s="409" t="s">
        <v>132</v>
      </c>
      <c r="BU494" s="409" t="s">
        <v>133</v>
      </c>
      <c r="BV494" s="409" t="s">
        <v>132</v>
      </c>
      <c r="BW494" s="409" t="s">
        <v>133</v>
      </c>
    </row>
    <row r="495" spans="1:75">
      <c r="A495" s="362">
        <v>44256</v>
      </c>
      <c r="B495" s="161"/>
      <c r="C495" s="104">
        <v>1</v>
      </c>
      <c r="D495" s="221"/>
      <c r="E495" s="410">
        <v>5832.75</v>
      </c>
      <c r="F495" s="411"/>
      <c r="G495" s="410">
        <v>5885.7749999999996</v>
      </c>
      <c r="H495" s="221"/>
      <c r="I495" s="410">
        <v>5937.7394999999997</v>
      </c>
      <c r="J495" s="411"/>
      <c r="K495" s="410">
        <v>5938.8</v>
      </c>
      <c r="L495" s="221"/>
      <c r="M495" s="410">
        <v>5991.8249999999998</v>
      </c>
      <c r="N495" s="221"/>
      <c r="O495" s="410">
        <v>6044.85</v>
      </c>
      <c r="P495" s="221"/>
      <c r="Q495" s="410">
        <v>6097.875</v>
      </c>
      <c r="R495" s="221"/>
      <c r="S495" s="410">
        <v>6150.9</v>
      </c>
      <c r="T495" s="221"/>
      <c r="U495" s="410">
        <v>6172.11</v>
      </c>
      <c r="V495" s="221"/>
      <c r="W495" s="410">
        <v>6203.9250000000002</v>
      </c>
      <c r="X495" s="221"/>
      <c r="Y495" s="410">
        <v>6225.1350000000002</v>
      </c>
      <c r="Z495" s="221"/>
      <c r="AA495" s="410">
        <v>6256.95</v>
      </c>
      <c r="AB495" s="221"/>
      <c r="AC495" s="410">
        <v>6278.16</v>
      </c>
      <c r="AD495" s="221"/>
      <c r="AE495" s="410">
        <v>6331.1850000000004</v>
      </c>
      <c r="AF495" s="221"/>
      <c r="AG495" s="410">
        <v>6341.79</v>
      </c>
      <c r="AH495" s="221"/>
      <c r="AI495" s="410">
        <v>6347.0924999999997</v>
      </c>
      <c r="AJ495" s="221"/>
      <c r="AK495" s="410">
        <v>6361.9394999999995</v>
      </c>
      <c r="AL495" s="221"/>
      <c r="AM495" s="410">
        <v>6384.21</v>
      </c>
      <c r="AN495" s="221"/>
      <c r="AO495" s="410">
        <v>6394.8150000000005</v>
      </c>
      <c r="AP495" s="221"/>
      <c r="AQ495" s="410">
        <v>6400.1175000000003</v>
      </c>
      <c r="AR495" s="221"/>
      <c r="AS495" s="410">
        <v>6437.2349999999997</v>
      </c>
      <c r="AT495" s="221"/>
      <c r="AU495" s="410">
        <v>6447.84</v>
      </c>
      <c r="AV495" s="221"/>
      <c r="AW495" s="410">
        <v>6453.1424999999999</v>
      </c>
      <c r="AX495" s="221"/>
      <c r="AY495" s="410">
        <v>6490.26</v>
      </c>
      <c r="AZ495" s="221"/>
      <c r="BA495" s="410">
        <v>6500.8649999999998</v>
      </c>
      <c r="BB495" s="221"/>
      <c r="BC495" s="410">
        <v>6506.1675000000005</v>
      </c>
      <c r="BD495" s="221"/>
      <c r="BE495" s="410">
        <v>6543.2849999999999</v>
      </c>
      <c r="BF495" s="221"/>
      <c r="BG495" s="410">
        <v>6553.89</v>
      </c>
      <c r="BH495" s="221"/>
      <c r="BI495" s="410">
        <v>6559.1925000000001</v>
      </c>
      <c r="BJ495" s="221"/>
      <c r="BK495" s="410">
        <v>6606.915</v>
      </c>
      <c r="BL495" s="221"/>
      <c r="BM495" s="410">
        <v>6612.2174999999997</v>
      </c>
      <c r="BN495" s="221"/>
      <c r="BO495" s="410">
        <v>6659.9400000000005</v>
      </c>
      <c r="BP495" s="221"/>
      <c r="BQ495" s="410">
        <v>6665.2425000000003</v>
      </c>
      <c r="BR495" s="221"/>
      <c r="BS495" s="410">
        <v>6712.9650000000001</v>
      </c>
      <c r="BT495" s="221"/>
      <c r="BU495" s="410">
        <v>6718.2674999999999</v>
      </c>
      <c r="BV495" s="221"/>
      <c r="BW495" s="410">
        <v>7422.4395000000004</v>
      </c>
    </row>
    <row r="496" spans="1:75">
      <c r="A496" s="362">
        <f>EDATE(A495,1)</f>
        <v>44287</v>
      </c>
      <c r="B496" s="161">
        <v>0.03</v>
      </c>
      <c r="C496" s="355">
        <f t="shared" ref="C496:C512" si="52">C495+(B496*C495)</f>
        <v>1.03</v>
      </c>
      <c r="D496" s="221">
        <v>0.03</v>
      </c>
      <c r="E496" s="410">
        <f>E495*(1+D496)</f>
        <v>6007.7325000000001</v>
      </c>
      <c r="F496" s="221">
        <v>0.03</v>
      </c>
      <c r="G496" s="410">
        <f>G495*(1+F496)</f>
        <v>6062.34825</v>
      </c>
      <c r="H496" s="221">
        <v>0.03</v>
      </c>
      <c r="I496" s="410">
        <f>I495*(1+H496)</f>
        <v>6115.8716850000001</v>
      </c>
      <c r="J496" s="221">
        <v>0.03</v>
      </c>
      <c r="K496" s="410">
        <f>K495*(1+J496)</f>
        <v>6116.9639999999999</v>
      </c>
      <c r="L496" s="221">
        <v>0.03</v>
      </c>
      <c r="M496" s="410">
        <f>M495*(1+L496)</f>
        <v>6171.5797499999999</v>
      </c>
      <c r="N496" s="221">
        <v>0.03</v>
      </c>
      <c r="O496" s="410">
        <f t="shared" ref="O496" si="53">O495*(1+N496)</f>
        <v>6226.1955000000007</v>
      </c>
      <c r="P496" s="221">
        <v>0.03</v>
      </c>
      <c r="Q496" s="410">
        <f t="shared" ref="Q496" si="54">Q495*(1+P496)</f>
        <v>6280.8112499999997</v>
      </c>
      <c r="R496" s="221">
        <v>0.03</v>
      </c>
      <c r="S496" s="410">
        <f t="shared" ref="S496" si="55">S495*(1+R496)</f>
        <v>6335.4269999999997</v>
      </c>
      <c r="T496" s="221">
        <v>0.03</v>
      </c>
      <c r="U496" s="410">
        <f t="shared" ref="U496" si="56">U495*(1+T496)</f>
        <v>6357.2732999999998</v>
      </c>
      <c r="V496" s="221">
        <v>0.03</v>
      </c>
      <c r="W496" s="410">
        <f t="shared" ref="W496" si="57">W495*(1+V496)</f>
        <v>6390.0427500000005</v>
      </c>
      <c r="X496" s="221">
        <v>0.03</v>
      </c>
      <c r="Y496" s="410">
        <f t="shared" ref="Y496" si="58">Y495*(1+X496)</f>
        <v>6411.8890500000007</v>
      </c>
      <c r="Z496" s="221">
        <v>0.03</v>
      </c>
      <c r="AA496" s="410">
        <f>AA495*(1+Z496)</f>
        <v>6444.6584999999995</v>
      </c>
      <c r="AB496" s="221">
        <v>0.03</v>
      </c>
      <c r="AC496" s="410">
        <f>AC495*(1+AB496)</f>
        <v>6466.5047999999997</v>
      </c>
      <c r="AD496" s="221">
        <v>0.03</v>
      </c>
      <c r="AE496" s="410">
        <f>AE495*(1+AD496)</f>
        <v>6521.1205500000005</v>
      </c>
      <c r="AF496" s="221">
        <v>0.03</v>
      </c>
      <c r="AG496" s="410">
        <f>AG495*(1+AF496)</f>
        <v>6532.0437000000002</v>
      </c>
      <c r="AH496" s="221">
        <v>0.03</v>
      </c>
      <c r="AI496" s="410">
        <f t="shared" ref="AI496:AI532" si="59">AI495*(1+AH496)</f>
        <v>6537.5052749999995</v>
      </c>
      <c r="AJ496" s="221">
        <v>0.03</v>
      </c>
      <c r="AK496" s="410">
        <f t="shared" ref="AK496:AK532" si="60">AK495*(1+AJ496)</f>
        <v>6552.7976849999995</v>
      </c>
      <c r="AL496" s="221">
        <v>0.03</v>
      </c>
      <c r="AM496" s="410">
        <f t="shared" ref="AM496:AM532" si="61">AM495*(1+AL496)</f>
        <v>6575.7363000000005</v>
      </c>
      <c r="AN496" s="221">
        <v>0.03</v>
      </c>
      <c r="AO496" s="410">
        <f>AO495*(1+AN496)</f>
        <v>6586.659450000001</v>
      </c>
      <c r="AP496" s="221">
        <v>0.03</v>
      </c>
      <c r="AQ496" s="410">
        <f>AQ495*(1+AP496)</f>
        <v>6592.1210250000004</v>
      </c>
      <c r="AR496" s="221">
        <v>0.03</v>
      </c>
      <c r="AS496" s="410">
        <f>AS495*(1+AR496)</f>
        <v>6630.3520499999995</v>
      </c>
      <c r="AT496" s="221">
        <v>0.03</v>
      </c>
      <c r="AU496" s="410">
        <f>AU495*(1+AT496)</f>
        <v>6641.2752</v>
      </c>
      <c r="AV496" s="221">
        <v>0.03</v>
      </c>
      <c r="AW496" s="410">
        <f>AW495*(1+AV496)</f>
        <v>6646.7367750000003</v>
      </c>
      <c r="AX496" s="221">
        <v>0.03</v>
      </c>
      <c r="AY496" s="410">
        <f>AY495*(1+AX496)</f>
        <v>6684.9678000000004</v>
      </c>
      <c r="AZ496" s="221">
        <v>0.03</v>
      </c>
      <c r="BA496" s="410">
        <f>BA495*(1+AZ496)</f>
        <v>6695.89095</v>
      </c>
      <c r="BB496" s="221">
        <v>0.03</v>
      </c>
      <c r="BC496" s="410">
        <f>BC495*(1+BB496)</f>
        <v>6701.3525250000002</v>
      </c>
      <c r="BD496" s="221">
        <v>0.03</v>
      </c>
      <c r="BE496" s="410">
        <f>BE495*(1+BD496)</f>
        <v>6739.5835500000003</v>
      </c>
      <c r="BF496" s="221">
        <v>0.03</v>
      </c>
      <c r="BG496" s="410">
        <f>BG495*(1+BF496)</f>
        <v>6750.5067000000008</v>
      </c>
      <c r="BH496" s="221">
        <v>0.03</v>
      </c>
      <c r="BI496" s="410">
        <f>BI495*(1+BH496)</f>
        <v>6755.9682750000002</v>
      </c>
      <c r="BJ496" s="221">
        <v>0.03</v>
      </c>
      <c r="BK496" s="410">
        <f>BK495*(1+BJ496)</f>
        <v>6805.1224499999998</v>
      </c>
      <c r="BL496" s="221">
        <v>0.03</v>
      </c>
      <c r="BM496" s="410">
        <f>BM495*(1+BL496)</f>
        <v>6810.5840250000001</v>
      </c>
      <c r="BN496" s="221">
        <v>0.03</v>
      </c>
      <c r="BO496" s="410">
        <f>BO495*(1+BN496)</f>
        <v>6859.7382000000007</v>
      </c>
      <c r="BP496" s="221">
        <v>0.03</v>
      </c>
      <c r="BQ496" s="410">
        <f>BQ495*(1+BP496)</f>
        <v>6865.199775</v>
      </c>
      <c r="BR496" s="221">
        <v>0.03</v>
      </c>
      <c r="BS496" s="410">
        <f>BS495*(1+BR496)</f>
        <v>6914.3539500000006</v>
      </c>
      <c r="BT496" s="221">
        <v>0.03</v>
      </c>
      <c r="BU496" s="410">
        <f>BU495*(1+BT496)</f>
        <v>6919.815525</v>
      </c>
      <c r="BV496" s="221">
        <v>0.03</v>
      </c>
      <c r="BW496" s="410">
        <f>BW495*(1+BV496)</f>
        <v>7645.112685000001</v>
      </c>
    </row>
    <row r="497" spans="1:76">
      <c r="A497" s="362">
        <f t="shared" ref="A497:A500" si="62">EDATE(A496,1)</f>
        <v>44317</v>
      </c>
      <c r="B497" s="161">
        <v>1.2999999999999999E-2</v>
      </c>
      <c r="C497" s="104">
        <f t="shared" si="52"/>
        <v>1.04339</v>
      </c>
      <c r="D497" s="161">
        <v>1.2999999999999999E-2</v>
      </c>
      <c r="E497" s="410">
        <f t="shared" ref="E497:E532" si="63">E496*(1+D497)</f>
        <v>6085.8330224999991</v>
      </c>
      <c r="F497" s="161">
        <v>1.2999999999999999E-2</v>
      </c>
      <c r="G497" s="410">
        <f>G496*(1+F497)</f>
        <v>6141.1587772499997</v>
      </c>
      <c r="H497" s="161">
        <v>1.2999999999999999E-2</v>
      </c>
      <c r="I497" s="410">
        <f>I496*(1+H497)</f>
        <v>6195.3780169049996</v>
      </c>
      <c r="J497" s="161">
        <v>1.2999999999999999E-2</v>
      </c>
      <c r="K497" s="410">
        <f>K496*(1+J497)</f>
        <v>6196.4845319999995</v>
      </c>
      <c r="L497" s="161">
        <v>1.2999999999999999E-2</v>
      </c>
      <c r="M497" s="410">
        <f>M496*(1+L497)</f>
        <v>6251.8102867499992</v>
      </c>
      <c r="N497" s="221">
        <v>1.2999999999999999E-2</v>
      </c>
      <c r="O497" s="410">
        <f t="shared" ref="O497:O532" si="64">O496*(1+N497)</f>
        <v>6307.1360414999999</v>
      </c>
      <c r="P497" s="221">
        <v>1.2999999999999999E-2</v>
      </c>
      <c r="Q497" s="410">
        <f t="shared" ref="Q497:Q532" si="65">Q496*(1+P497)</f>
        <v>6362.4617962499988</v>
      </c>
      <c r="R497" s="221">
        <v>1.2999999999999999E-2</v>
      </c>
      <c r="S497" s="410">
        <f t="shared" ref="S497:S532" si="66">S496*(1+R497)</f>
        <v>6417.7875509999994</v>
      </c>
      <c r="T497" s="221">
        <v>1.2999999999999999E-2</v>
      </c>
      <c r="U497" s="410">
        <f t="shared" ref="U497:U532" si="67">U496*(1+T497)</f>
        <v>6439.9178528999992</v>
      </c>
      <c r="V497" s="221">
        <v>1.2999999999999999E-2</v>
      </c>
      <c r="W497" s="410">
        <f t="shared" ref="W497:W532" si="68">W496*(1+V497)</f>
        <v>6473.1133057500001</v>
      </c>
      <c r="X497" s="221">
        <v>1.2999999999999999E-2</v>
      </c>
      <c r="Y497" s="410">
        <f t="shared" ref="Y497:Y532" si="69">Y496*(1+X497)</f>
        <v>6495.2436076499998</v>
      </c>
      <c r="Z497" s="161">
        <v>1.2999999999999999E-2</v>
      </c>
      <c r="AA497" s="410">
        <f>AA496*(1+Z497)</f>
        <v>6528.439060499999</v>
      </c>
      <c r="AB497" s="161">
        <v>1.2999999999999999E-2</v>
      </c>
      <c r="AC497" s="410">
        <f>AC496*(1+AB497)</f>
        <v>6550.5693623999987</v>
      </c>
      <c r="AD497" s="161">
        <v>1.2999999999999999E-2</v>
      </c>
      <c r="AE497" s="410">
        <f>AE496*(1+AD497)</f>
        <v>6605.8951171500003</v>
      </c>
      <c r="AF497" s="161">
        <v>1.2999999999999999E-2</v>
      </c>
      <c r="AG497" s="410">
        <f>AG496*(1+AF497)</f>
        <v>6616.9602680999997</v>
      </c>
      <c r="AH497" s="221">
        <v>1.2999999999999999E-2</v>
      </c>
      <c r="AI497" s="410">
        <f t="shared" si="59"/>
        <v>6622.4928435749989</v>
      </c>
      <c r="AJ497" s="221">
        <v>1.2999999999999999E-2</v>
      </c>
      <c r="AK497" s="410">
        <f t="shared" si="60"/>
        <v>6637.9840549049986</v>
      </c>
      <c r="AL497" s="221">
        <v>1.2999999999999999E-2</v>
      </c>
      <c r="AM497" s="410">
        <f t="shared" si="61"/>
        <v>6661.2208719</v>
      </c>
      <c r="AN497" s="161">
        <v>1.2999999999999999E-2</v>
      </c>
      <c r="AO497" s="410">
        <f>AO496*(1+AN497)</f>
        <v>6672.2860228500003</v>
      </c>
      <c r="AP497" s="161">
        <v>1.2999999999999999E-2</v>
      </c>
      <c r="AQ497" s="410">
        <f>AQ496*(1+AP497)</f>
        <v>6677.8185983249996</v>
      </c>
      <c r="AR497" s="161">
        <v>1.2999999999999999E-2</v>
      </c>
      <c r="AS497" s="410">
        <f>AS496*(1+AR497)</f>
        <v>6716.5466266499989</v>
      </c>
      <c r="AT497" s="161">
        <v>1.2999999999999999E-2</v>
      </c>
      <c r="AU497" s="410">
        <f>AU496*(1+AT497)</f>
        <v>6727.6117775999992</v>
      </c>
      <c r="AV497" s="161">
        <v>1.2999999999999999E-2</v>
      </c>
      <c r="AW497" s="410">
        <f>AW496*(1+AV497)</f>
        <v>6733.1443530749993</v>
      </c>
      <c r="AX497" s="161">
        <v>1.2999999999999999E-2</v>
      </c>
      <c r="AY497" s="410">
        <f>AY496*(1+AX497)</f>
        <v>6771.8723813999995</v>
      </c>
      <c r="AZ497" s="161">
        <v>1.2999999999999999E-2</v>
      </c>
      <c r="BA497" s="410">
        <f>BA496*(1+AZ497)</f>
        <v>6782.9375323499989</v>
      </c>
      <c r="BB497" s="161">
        <v>1.2999999999999999E-2</v>
      </c>
      <c r="BC497" s="410">
        <f>BC496*(1+BB497)</f>
        <v>6788.470107825</v>
      </c>
      <c r="BD497" s="161">
        <v>1.2999999999999999E-2</v>
      </c>
      <c r="BE497" s="410">
        <f>BE496*(1+BD497)</f>
        <v>6827.1981361499993</v>
      </c>
      <c r="BF497" s="161">
        <v>1.2999999999999999E-2</v>
      </c>
      <c r="BG497" s="410">
        <f>BG496*(1+BF497)</f>
        <v>6838.2632871000005</v>
      </c>
      <c r="BH497" s="161">
        <v>1.2999999999999999E-2</v>
      </c>
      <c r="BI497" s="410">
        <f>BI496*(1+BH497)</f>
        <v>6843.7958625749998</v>
      </c>
      <c r="BJ497" s="161">
        <v>1.2999999999999999E-2</v>
      </c>
      <c r="BK497" s="410">
        <f>BK496*(1+BJ497)</f>
        <v>6893.5890418499994</v>
      </c>
      <c r="BL497" s="161">
        <v>1.2999999999999999E-2</v>
      </c>
      <c r="BM497" s="410">
        <f>BM496*(1+BL497)</f>
        <v>6899.1216173249995</v>
      </c>
      <c r="BN497" s="161">
        <v>1.2999999999999999E-2</v>
      </c>
      <c r="BO497" s="410">
        <f>BO496*(1+BN497)</f>
        <v>6948.9147966</v>
      </c>
      <c r="BP497" s="161">
        <v>1.2999999999999999E-2</v>
      </c>
      <c r="BQ497" s="410">
        <f>BQ496*(1+BP497)</f>
        <v>6954.4473720749993</v>
      </c>
      <c r="BR497" s="161">
        <v>1.2999999999999999E-2</v>
      </c>
      <c r="BS497" s="410">
        <f>BS496*(1+BR497)</f>
        <v>7004.2405513499998</v>
      </c>
      <c r="BT497" s="161">
        <v>1.2999999999999999E-2</v>
      </c>
      <c r="BU497" s="410">
        <f t="shared" ref="BU497:BU532" si="70">BU496*(1+BT497)</f>
        <v>7009.7731268249991</v>
      </c>
      <c r="BV497" s="161">
        <v>1.2999999999999999E-2</v>
      </c>
      <c r="BW497" s="410">
        <f t="shared" ref="BW497:BW532" si="71">BW496*(1+BV497)</f>
        <v>7744.4991499050002</v>
      </c>
    </row>
    <row r="498" spans="1:76">
      <c r="A498" s="362">
        <f t="shared" si="62"/>
        <v>44348</v>
      </c>
      <c r="B498" s="161">
        <v>0.01</v>
      </c>
      <c r="C498" s="270">
        <f t="shared" si="52"/>
        <v>1.0538239</v>
      </c>
      <c r="D498" s="161">
        <v>0.01</v>
      </c>
      <c r="E498" s="410">
        <f t="shared" si="63"/>
        <v>6146.691352724999</v>
      </c>
      <c r="F498" s="161">
        <v>0.01</v>
      </c>
      <c r="G498" s="410">
        <f t="shared" ref="G498:G532" si="72">G497*(1+F498)</f>
        <v>6202.5703650224996</v>
      </c>
      <c r="H498" s="161">
        <v>0.01</v>
      </c>
      <c r="I498" s="410">
        <f>I497*(1+H498)</f>
        <v>6257.33179707405</v>
      </c>
      <c r="J498" s="161">
        <v>0.01</v>
      </c>
      <c r="K498" s="410">
        <f>K497*(1+J498)</f>
        <v>6258.4493773199993</v>
      </c>
      <c r="L498" s="161">
        <v>0.01</v>
      </c>
      <c r="M498" s="410">
        <f>M497*(1+L498)</f>
        <v>6314.3283896174989</v>
      </c>
      <c r="N498" s="221">
        <v>0.01</v>
      </c>
      <c r="O498" s="410">
        <f t="shared" si="64"/>
        <v>6370.2074019149995</v>
      </c>
      <c r="P498" s="221">
        <v>0.01</v>
      </c>
      <c r="Q498" s="410">
        <f t="shared" si="65"/>
        <v>6426.0864142124992</v>
      </c>
      <c r="R498" s="221">
        <v>0.01</v>
      </c>
      <c r="S498" s="410">
        <f t="shared" si="66"/>
        <v>6481.9654265099998</v>
      </c>
      <c r="T498" s="221">
        <v>0.01</v>
      </c>
      <c r="U498" s="410">
        <f t="shared" si="67"/>
        <v>6504.3170314289991</v>
      </c>
      <c r="V498" s="221">
        <v>0.01</v>
      </c>
      <c r="W498" s="410">
        <f t="shared" si="68"/>
        <v>6537.8444388075004</v>
      </c>
      <c r="X498" s="221">
        <v>0.01</v>
      </c>
      <c r="Y498" s="410">
        <f t="shared" si="69"/>
        <v>6560.1960437264997</v>
      </c>
      <c r="Z498" s="161">
        <v>0.01</v>
      </c>
      <c r="AA498" s="410">
        <f>AA497*(1+Z498)</f>
        <v>6593.7234511049992</v>
      </c>
      <c r="AB498" s="161">
        <v>0.01</v>
      </c>
      <c r="AC498" s="410">
        <f>AC497*(1+AB498)</f>
        <v>6616.0750560239985</v>
      </c>
      <c r="AD498" s="161">
        <v>0.01</v>
      </c>
      <c r="AE498" s="410">
        <f>AE497*(1+AD498)</f>
        <v>6671.9540683215</v>
      </c>
      <c r="AF498" s="161">
        <v>0.01</v>
      </c>
      <c r="AG498" s="410">
        <f>AG497*(1+AF498)</f>
        <v>6683.1298707810001</v>
      </c>
      <c r="AH498" s="221">
        <v>0.01</v>
      </c>
      <c r="AI498" s="410">
        <f t="shared" si="59"/>
        <v>6688.7177720107493</v>
      </c>
      <c r="AJ498" s="221">
        <v>0.01</v>
      </c>
      <c r="AK498" s="410">
        <f t="shared" si="60"/>
        <v>6704.3638954540484</v>
      </c>
      <c r="AL498" s="221">
        <v>0.01</v>
      </c>
      <c r="AM498" s="410">
        <f t="shared" si="61"/>
        <v>6727.8330806189997</v>
      </c>
      <c r="AN498" s="161">
        <v>0.01</v>
      </c>
      <c r="AO498" s="410">
        <f>AO497*(1+AN498)</f>
        <v>6739.0088830785007</v>
      </c>
      <c r="AP498" s="161">
        <v>0.01</v>
      </c>
      <c r="AQ498" s="410">
        <f>AQ497*(1+AP498)</f>
        <v>6744.5967843082499</v>
      </c>
      <c r="AR498" s="161">
        <v>0.01</v>
      </c>
      <c r="AS498" s="410">
        <f>AS497*(1+AR498)</f>
        <v>6783.7120929164985</v>
      </c>
      <c r="AT498" s="161">
        <v>0.01</v>
      </c>
      <c r="AU498" s="410">
        <f>AU497*(1+AT498)</f>
        <v>6794.8878953759995</v>
      </c>
      <c r="AV498" s="161">
        <v>0.01</v>
      </c>
      <c r="AW498" s="410">
        <f>AW497*(1+AV498)</f>
        <v>6800.4757966057496</v>
      </c>
      <c r="AX498" s="161">
        <v>0.01</v>
      </c>
      <c r="AY498" s="410">
        <f>AY497*(1+AX498)</f>
        <v>6839.591105214</v>
      </c>
      <c r="AZ498" s="161">
        <v>0.01</v>
      </c>
      <c r="BA498" s="410">
        <f>BA497*(1+AZ498)</f>
        <v>6850.7669076734992</v>
      </c>
      <c r="BB498" s="161">
        <v>0.01</v>
      </c>
      <c r="BC498" s="410">
        <f>BC497*(1+BB498)</f>
        <v>6856.3548089032502</v>
      </c>
      <c r="BD498" s="161">
        <v>0.01</v>
      </c>
      <c r="BE498" s="410">
        <f>BE497*(1+BD498)</f>
        <v>6895.4701175114997</v>
      </c>
      <c r="BF498" s="161">
        <v>0.01</v>
      </c>
      <c r="BG498" s="410">
        <f>BG497*(1+BF498)</f>
        <v>6906.6459199710007</v>
      </c>
      <c r="BH498" s="161">
        <v>0.01</v>
      </c>
      <c r="BI498" s="410">
        <f>BI497*(1+BH498)</f>
        <v>6912.2338212007498</v>
      </c>
      <c r="BJ498" s="161">
        <v>0.01</v>
      </c>
      <c r="BK498" s="410">
        <f>BK497*(1+BJ498)</f>
        <v>6962.5249322684995</v>
      </c>
      <c r="BL498" s="161">
        <v>0.01</v>
      </c>
      <c r="BM498" s="410">
        <f>BM497*(1+BL498)</f>
        <v>6968.1128334982495</v>
      </c>
      <c r="BN498" s="161">
        <v>0.01</v>
      </c>
      <c r="BO498" s="410">
        <f>BO497*(1+BN498)</f>
        <v>7018.4039445660001</v>
      </c>
      <c r="BP498" s="161">
        <v>0.01</v>
      </c>
      <c r="BQ498" s="410">
        <f>BQ497*(1+BP498)</f>
        <v>7023.9918457957492</v>
      </c>
      <c r="BR498" s="161">
        <v>0.01</v>
      </c>
      <c r="BS498" s="410">
        <f>BS497*(1+BR498)</f>
        <v>7074.2829568634997</v>
      </c>
      <c r="BT498" s="161">
        <v>0.01</v>
      </c>
      <c r="BU498" s="410">
        <f t="shared" si="70"/>
        <v>7079.8708580932489</v>
      </c>
      <c r="BV498" s="161">
        <v>0.01</v>
      </c>
      <c r="BW498" s="410">
        <f t="shared" si="71"/>
        <v>7821.9441414040502</v>
      </c>
    </row>
    <row r="499" spans="1:76">
      <c r="A499" s="362">
        <f t="shared" si="62"/>
        <v>44378</v>
      </c>
      <c r="B499" s="161">
        <v>2.2200000000000001E-2</v>
      </c>
      <c r="C499" s="270">
        <f t="shared" si="52"/>
        <v>1.0772187905800001</v>
      </c>
      <c r="D499" s="161">
        <v>2.2200000000000001E-2</v>
      </c>
      <c r="E499" s="410">
        <f t="shared" si="63"/>
        <v>6283.1479007554935</v>
      </c>
      <c r="F499" s="161">
        <v>2.2200000000000001E-2</v>
      </c>
      <c r="G499" s="410">
        <f t="shared" si="72"/>
        <v>6340.2674271259993</v>
      </c>
      <c r="H499" s="161">
        <v>2.2200000000000001E-2</v>
      </c>
      <c r="I499" s="410">
        <f t="shared" ref="I499:I532" si="73">I498*(1+H499)</f>
        <v>6396.2445629690937</v>
      </c>
      <c r="J499" s="161">
        <v>2.2200000000000001E-2</v>
      </c>
      <c r="K499" s="410">
        <f t="shared" ref="K499:K532" si="74">K498*(1+J499)</f>
        <v>6397.3869534965033</v>
      </c>
      <c r="L499" s="161">
        <v>2.2200000000000001E-2</v>
      </c>
      <c r="M499" s="410">
        <f t="shared" ref="M499:M532" si="75">M498*(1+L499)</f>
        <v>6454.5064798670073</v>
      </c>
      <c r="N499" s="221">
        <v>2.2200000000000001E-2</v>
      </c>
      <c r="O499" s="410">
        <f t="shared" si="64"/>
        <v>6511.6260062375122</v>
      </c>
      <c r="P499" s="221">
        <v>2.2200000000000001E-2</v>
      </c>
      <c r="Q499" s="410">
        <f t="shared" si="65"/>
        <v>6568.7455326080171</v>
      </c>
      <c r="R499" s="221">
        <v>2.2200000000000001E-2</v>
      </c>
      <c r="S499" s="410">
        <f t="shared" si="66"/>
        <v>6625.865058978522</v>
      </c>
      <c r="T499" s="221">
        <v>2.2200000000000001E-2</v>
      </c>
      <c r="U499" s="410">
        <f t="shared" si="67"/>
        <v>6648.7128695267229</v>
      </c>
      <c r="V499" s="221">
        <v>2.2200000000000001E-2</v>
      </c>
      <c r="W499" s="410">
        <f t="shared" si="68"/>
        <v>6682.9845853490269</v>
      </c>
      <c r="X499" s="221">
        <v>2.2200000000000001E-2</v>
      </c>
      <c r="Y499" s="410">
        <f t="shared" si="69"/>
        <v>6705.8323958972278</v>
      </c>
      <c r="Z499" s="161">
        <v>2.2200000000000001E-2</v>
      </c>
      <c r="AA499" s="410">
        <f t="shared" ref="AA499:AA532" si="76">AA498*(1+Z499)</f>
        <v>6740.10411171953</v>
      </c>
      <c r="AB499" s="161">
        <v>2.2200000000000001E-2</v>
      </c>
      <c r="AC499" s="410">
        <f>AC498*(1+AB499)</f>
        <v>6762.9519222677309</v>
      </c>
      <c r="AD499" s="161">
        <v>2.2200000000000001E-2</v>
      </c>
      <c r="AE499" s="410">
        <f t="shared" ref="AE499:AE532" si="77">AE498*(1+AD499)</f>
        <v>6820.0714486382376</v>
      </c>
      <c r="AF499" s="161">
        <v>2.2200000000000001E-2</v>
      </c>
      <c r="AG499" s="410">
        <f>AG498*(1+AF499)</f>
        <v>6831.495353912338</v>
      </c>
      <c r="AH499" s="221">
        <v>2.2200000000000001E-2</v>
      </c>
      <c r="AI499" s="410">
        <f t="shared" si="59"/>
        <v>6837.2073065493878</v>
      </c>
      <c r="AJ499" s="221">
        <v>2.2200000000000001E-2</v>
      </c>
      <c r="AK499" s="410">
        <f t="shared" si="60"/>
        <v>6853.2007739331284</v>
      </c>
      <c r="AL499" s="221">
        <v>2.2200000000000001E-2</v>
      </c>
      <c r="AM499" s="410">
        <f t="shared" si="61"/>
        <v>6877.1909750087416</v>
      </c>
      <c r="AN499" s="161">
        <v>2.2200000000000001E-2</v>
      </c>
      <c r="AO499" s="410">
        <f t="shared" ref="AO499:AO532" si="78">AO498*(1+AN499)</f>
        <v>6888.6148802828438</v>
      </c>
      <c r="AP499" s="161">
        <v>2.2200000000000001E-2</v>
      </c>
      <c r="AQ499" s="410">
        <f>AQ498*(1+AP499)</f>
        <v>6894.3268329198927</v>
      </c>
      <c r="AR499" s="161">
        <v>2.2200000000000001E-2</v>
      </c>
      <c r="AS499" s="410">
        <f t="shared" ref="AS499:AS532" si="79">AS498*(1+AR499)</f>
        <v>6934.3105013792447</v>
      </c>
      <c r="AT499" s="161">
        <v>2.2200000000000001E-2</v>
      </c>
      <c r="AU499" s="410">
        <f>AU498*(1+AT499)</f>
        <v>6945.7344066533469</v>
      </c>
      <c r="AV499" s="161">
        <v>2.2200000000000001E-2</v>
      </c>
      <c r="AW499" s="410">
        <f t="shared" ref="AW499:AW532" si="80">AW498*(1+AV499)</f>
        <v>6951.4463592903976</v>
      </c>
      <c r="AX499" s="161">
        <v>2.2200000000000001E-2</v>
      </c>
      <c r="AY499" s="410">
        <f>AY498*(1+AX499)</f>
        <v>6991.4300277497505</v>
      </c>
      <c r="AZ499" s="161">
        <v>2.2200000000000001E-2</v>
      </c>
      <c r="BA499" s="410">
        <f t="shared" ref="BA499:BA532" si="81">BA498*(1+AZ499)</f>
        <v>7002.8539330238509</v>
      </c>
      <c r="BB499" s="161">
        <v>2.2200000000000001E-2</v>
      </c>
      <c r="BC499" s="410">
        <f>BC498*(1+BB499)</f>
        <v>7008.5658856609025</v>
      </c>
      <c r="BD499" s="161">
        <v>2.2200000000000001E-2</v>
      </c>
      <c r="BE499" s="410">
        <f t="shared" ref="BE499:BE532" si="82">BE498*(1+BD499)</f>
        <v>7048.5495541202554</v>
      </c>
      <c r="BF499" s="161">
        <v>2.2200000000000001E-2</v>
      </c>
      <c r="BG499" s="410">
        <f>BG498*(1+BF499)</f>
        <v>7059.9734593943567</v>
      </c>
      <c r="BH499" s="161">
        <v>2.2200000000000001E-2</v>
      </c>
      <c r="BI499" s="410">
        <f t="shared" ref="BI499:BI532" si="83">BI498*(1+BH499)</f>
        <v>7065.6854120314065</v>
      </c>
      <c r="BJ499" s="161">
        <v>2.2200000000000001E-2</v>
      </c>
      <c r="BK499" s="410">
        <f>BK498*(1+BJ499)</f>
        <v>7117.0929857648598</v>
      </c>
      <c r="BL499" s="161">
        <v>2.2200000000000001E-2</v>
      </c>
      <c r="BM499" s="410">
        <f t="shared" ref="BM499:BM532" si="84">BM498*(1+BL499)</f>
        <v>7122.8049384019105</v>
      </c>
      <c r="BN499" s="161">
        <v>2.2200000000000001E-2</v>
      </c>
      <c r="BO499" s="410">
        <f>BO498*(1+BN499)</f>
        <v>7174.2125121353656</v>
      </c>
      <c r="BP499" s="161">
        <v>2.2200000000000001E-2</v>
      </c>
      <c r="BQ499" s="410">
        <f t="shared" ref="BQ499:BQ532" si="85">BQ498*(1+BP499)</f>
        <v>7179.9244647724145</v>
      </c>
      <c r="BR499" s="161">
        <v>2.2200000000000001E-2</v>
      </c>
      <c r="BS499" s="410">
        <f>BS498*(1+BR499)</f>
        <v>7231.3320385058696</v>
      </c>
      <c r="BT499" s="161">
        <v>2.2200000000000001E-2</v>
      </c>
      <c r="BU499" s="410">
        <f t="shared" si="70"/>
        <v>7237.0439911429194</v>
      </c>
      <c r="BV499" s="161">
        <v>2.2200000000000001E-2</v>
      </c>
      <c r="BW499" s="410">
        <f t="shared" si="71"/>
        <v>7995.59130134322</v>
      </c>
    </row>
    <row r="500" spans="1:76">
      <c r="A500" s="362">
        <f t="shared" si="62"/>
        <v>44409</v>
      </c>
      <c r="B500" s="161">
        <v>2.1600000000000001E-2</v>
      </c>
      <c r="C500" s="270">
        <f t="shared" si="52"/>
        <v>1.1004867164565282</v>
      </c>
      <c r="D500" s="358">
        <v>2.1600000000000001E-2</v>
      </c>
      <c r="E500" s="410">
        <f t="shared" si="63"/>
        <v>6418.8638954118123</v>
      </c>
      <c r="F500" s="358">
        <v>2.1600000000000001E-2</v>
      </c>
      <c r="G500" s="410">
        <f t="shared" si="72"/>
        <v>6477.2172035519216</v>
      </c>
      <c r="H500" s="358">
        <v>2.1600000000000001E-2</v>
      </c>
      <c r="I500" s="410">
        <f t="shared" si="73"/>
        <v>6534.4034455292267</v>
      </c>
      <c r="J500" s="358">
        <v>2.1600000000000001E-2</v>
      </c>
      <c r="K500" s="410">
        <f t="shared" si="74"/>
        <v>6535.570511692028</v>
      </c>
      <c r="L500" s="358">
        <v>2.1600000000000001E-2</v>
      </c>
      <c r="M500" s="410">
        <f t="shared" si="75"/>
        <v>6593.9238198321355</v>
      </c>
      <c r="N500" s="358">
        <v>2.1600000000000001E-2</v>
      </c>
      <c r="O500" s="410">
        <f t="shared" si="64"/>
        <v>6652.2771279722429</v>
      </c>
      <c r="P500" s="358">
        <v>2.1600000000000001E-2</v>
      </c>
      <c r="Q500" s="410">
        <f t="shared" si="65"/>
        <v>6710.6304361123512</v>
      </c>
      <c r="R500" s="358">
        <v>2.1600000000000001E-2</v>
      </c>
      <c r="S500" s="410">
        <f t="shared" si="66"/>
        <v>6768.9837442524586</v>
      </c>
      <c r="T500" s="358">
        <v>2.1600000000000001E-2</v>
      </c>
      <c r="U500" s="410">
        <f t="shared" si="67"/>
        <v>6792.325067508501</v>
      </c>
      <c r="V500" s="358">
        <v>2.1600000000000001E-2</v>
      </c>
      <c r="W500" s="410">
        <f t="shared" si="68"/>
        <v>6827.337052392566</v>
      </c>
      <c r="X500" s="358">
        <v>2.1600000000000001E-2</v>
      </c>
      <c r="Y500" s="410">
        <f t="shared" si="69"/>
        <v>6850.6783756486084</v>
      </c>
      <c r="Z500" s="358">
        <v>2.1600000000000001E-2</v>
      </c>
      <c r="AA500" s="410">
        <f t="shared" si="76"/>
        <v>6885.6903605326725</v>
      </c>
      <c r="AB500" s="358">
        <v>2.1600000000000001E-2</v>
      </c>
      <c r="AC500" s="410">
        <f t="shared" ref="AC500:AC532" si="86">AC499*(1+AB500)</f>
        <v>6909.031683788714</v>
      </c>
      <c r="AD500" s="358">
        <v>2.1600000000000001E-2</v>
      </c>
      <c r="AE500" s="410">
        <f t="shared" si="77"/>
        <v>6967.3849919288241</v>
      </c>
      <c r="AF500" s="358">
        <v>2.1600000000000001E-2</v>
      </c>
      <c r="AG500" s="410">
        <f t="shared" ref="AG500:AG532" si="87">AG499*(1+AF500)</f>
        <v>6979.0556535568448</v>
      </c>
      <c r="AH500" s="358">
        <v>2.1600000000000001E-2</v>
      </c>
      <c r="AI500" s="410">
        <f t="shared" si="59"/>
        <v>6984.8909843708552</v>
      </c>
      <c r="AJ500" s="358">
        <v>2.1600000000000001E-2</v>
      </c>
      <c r="AK500" s="410">
        <f t="shared" si="60"/>
        <v>7001.2299106500841</v>
      </c>
      <c r="AL500" s="358">
        <v>2.1600000000000001E-2</v>
      </c>
      <c r="AM500" s="410">
        <f t="shared" si="61"/>
        <v>7025.7383000689306</v>
      </c>
      <c r="AN500" s="358">
        <v>2.1600000000000001E-2</v>
      </c>
      <c r="AO500" s="410">
        <f t="shared" si="78"/>
        <v>7037.4089616969541</v>
      </c>
      <c r="AP500" s="358">
        <v>2.1600000000000001E-2</v>
      </c>
      <c r="AQ500" s="410">
        <f t="shared" ref="AQ500:AQ532" si="88">AQ499*(1+AP500)</f>
        <v>7043.2442925109626</v>
      </c>
      <c r="AR500" s="358">
        <v>2.1600000000000001E-2</v>
      </c>
      <c r="AS500" s="410">
        <f t="shared" si="79"/>
        <v>7084.0916082090371</v>
      </c>
      <c r="AT500" s="358">
        <v>2.1600000000000001E-2</v>
      </c>
      <c r="AU500" s="410">
        <f t="shared" ref="AU500:AU532" si="89">AU499*(1+AT500)</f>
        <v>7095.7622698370596</v>
      </c>
      <c r="AV500" s="358">
        <v>2.1600000000000001E-2</v>
      </c>
      <c r="AW500" s="410">
        <f t="shared" si="80"/>
        <v>7101.5976006510709</v>
      </c>
      <c r="AX500" s="358">
        <v>2.1600000000000001E-2</v>
      </c>
      <c r="AY500" s="410">
        <f t="shared" ref="AY500:AY532" si="90">AY499*(1+AX500)</f>
        <v>7142.4449163491454</v>
      </c>
      <c r="AZ500" s="358">
        <v>2.1600000000000001E-2</v>
      </c>
      <c r="BA500" s="410">
        <f t="shared" si="81"/>
        <v>7154.1155779771661</v>
      </c>
      <c r="BB500" s="358">
        <v>2.1600000000000001E-2</v>
      </c>
      <c r="BC500" s="410">
        <f t="shared" ref="BC500:BC532" si="91">BC499*(1+BB500)</f>
        <v>7159.9509087911783</v>
      </c>
      <c r="BD500" s="358">
        <v>2.1600000000000001E-2</v>
      </c>
      <c r="BE500" s="410">
        <f t="shared" si="82"/>
        <v>7200.7982244892537</v>
      </c>
      <c r="BF500" s="358">
        <v>2.1600000000000001E-2</v>
      </c>
      <c r="BG500" s="410">
        <f t="shared" ref="BG500:BG532" si="92">BG499*(1+BF500)</f>
        <v>7212.4688861172754</v>
      </c>
      <c r="BH500" s="358">
        <v>2.1600000000000001E-2</v>
      </c>
      <c r="BI500" s="410">
        <f t="shared" si="83"/>
        <v>7218.3042169312857</v>
      </c>
      <c r="BJ500" s="358">
        <v>2.1600000000000001E-2</v>
      </c>
      <c r="BK500" s="410">
        <f t="shared" ref="BK500:BK532" si="93">BK499*(1+BJ500)</f>
        <v>7270.8221942573809</v>
      </c>
      <c r="BL500" s="358">
        <v>2.1600000000000001E-2</v>
      </c>
      <c r="BM500" s="410">
        <f t="shared" si="84"/>
        <v>7276.6575250713922</v>
      </c>
      <c r="BN500" s="358">
        <v>2.1600000000000001E-2</v>
      </c>
      <c r="BO500" s="410">
        <f t="shared" ref="BO500:BO532" si="94">BO499*(1+BN500)</f>
        <v>7329.1755023974902</v>
      </c>
      <c r="BP500" s="358">
        <v>2.1600000000000001E-2</v>
      </c>
      <c r="BQ500" s="410">
        <f t="shared" si="85"/>
        <v>7335.0108332114987</v>
      </c>
      <c r="BR500" s="358">
        <v>2.1600000000000001E-2</v>
      </c>
      <c r="BS500" s="410">
        <f t="shared" ref="BS500:BS532" si="95">BS499*(1+BR500)</f>
        <v>7387.5288105375967</v>
      </c>
      <c r="BT500" s="358">
        <v>2.1600000000000001E-2</v>
      </c>
      <c r="BU500" s="410">
        <f t="shared" si="70"/>
        <v>7393.364141351607</v>
      </c>
      <c r="BV500" s="358">
        <v>2.1600000000000001E-2</v>
      </c>
      <c r="BW500" s="410">
        <f t="shared" si="71"/>
        <v>8168.2960734522339</v>
      </c>
    </row>
    <row r="501" spans="1:76">
      <c r="A501" s="362">
        <v>44440</v>
      </c>
      <c r="B501" s="161">
        <v>0.05</v>
      </c>
      <c r="C501" s="270">
        <f t="shared" si="52"/>
        <v>1.1555110522793546</v>
      </c>
      <c r="D501" s="161">
        <v>0.05</v>
      </c>
      <c r="E501" s="410">
        <f t="shared" si="63"/>
        <v>6739.807090182403</v>
      </c>
      <c r="F501" s="161">
        <v>0.05</v>
      </c>
      <c r="G501" s="410">
        <f t="shared" si="72"/>
        <v>6801.0780637295184</v>
      </c>
      <c r="H501" s="161">
        <v>0.05</v>
      </c>
      <c r="I501" s="410">
        <f t="shared" si="73"/>
        <v>6861.1236178056879</v>
      </c>
      <c r="J501" s="161">
        <v>0.05</v>
      </c>
      <c r="K501" s="410">
        <f t="shared" si="74"/>
        <v>6862.34903727663</v>
      </c>
      <c r="L501" s="161">
        <v>0.05</v>
      </c>
      <c r="M501" s="410">
        <f t="shared" si="75"/>
        <v>6923.6200108237426</v>
      </c>
      <c r="N501" s="221">
        <v>0.05</v>
      </c>
      <c r="O501" s="410">
        <f t="shared" si="64"/>
        <v>6984.8909843708552</v>
      </c>
      <c r="P501" s="221">
        <v>0.05</v>
      </c>
      <c r="Q501" s="410">
        <f t="shared" si="65"/>
        <v>7046.1619579179687</v>
      </c>
      <c r="R501" s="221">
        <v>0.05</v>
      </c>
      <c r="S501" s="410">
        <f t="shared" si="66"/>
        <v>7107.4329314650822</v>
      </c>
      <c r="T501" s="221">
        <v>0.05</v>
      </c>
      <c r="U501" s="410">
        <f t="shared" si="67"/>
        <v>7131.941320883926</v>
      </c>
      <c r="V501" s="221">
        <v>0.05</v>
      </c>
      <c r="W501" s="410">
        <f t="shared" si="68"/>
        <v>7168.7039050121948</v>
      </c>
      <c r="X501" s="221">
        <v>0.05</v>
      </c>
      <c r="Y501" s="410">
        <f t="shared" si="69"/>
        <v>7193.2122944310395</v>
      </c>
      <c r="Z501" s="161">
        <v>0.05</v>
      </c>
      <c r="AA501" s="410">
        <f t="shared" si="76"/>
        <v>7229.9748785593065</v>
      </c>
      <c r="AB501" s="161">
        <v>0.05</v>
      </c>
      <c r="AC501" s="410">
        <f t="shared" si="86"/>
        <v>7254.4832679781503</v>
      </c>
      <c r="AD501" s="161">
        <v>0.05</v>
      </c>
      <c r="AE501" s="410">
        <f t="shared" si="77"/>
        <v>7315.7542415252656</v>
      </c>
      <c r="AF501" s="161">
        <v>0.05</v>
      </c>
      <c r="AG501" s="410">
        <f t="shared" si="87"/>
        <v>7328.008436234687</v>
      </c>
      <c r="AH501" s="221">
        <v>0.05</v>
      </c>
      <c r="AI501" s="410">
        <f t="shared" si="59"/>
        <v>7334.1355335893986</v>
      </c>
      <c r="AJ501" s="221">
        <v>0.05</v>
      </c>
      <c r="AK501" s="410">
        <f t="shared" si="60"/>
        <v>7351.2914061825886</v>
      </c>
      <c r="AL501" s="221">
        <v>0.05</v>
      </c>
      <c r="AM501" s="410">
        <f t="shared" si="61"/>
        <v>7377.0252150723773</v>
      </c>
      <c r="AN501" s="161">
        <v>0.05</v>
      </c>
      <c r="AO501" s="410">
        <f t="shared" si="78"/>
        <v>7389.2794097818023</v>
      </c>
      <c r="AP501" s="161">
        <v>0.05</v>
      </c>
      <c r="AQ501" s="410">
        <f t="shared" si="88"/>
        <v>7395.4065071365112</v>
      </c>
      <c r="AR501" s="161">
        <v>0.05</v>
      </c>
      <c r="AS501" s="410">
        <f t="shared" si="79"/>
        <v>7438.2961886194889</v>
      </c>
      <c r="AT501" s="161">
        <v>0.05</v>
      </c>
      <c r="AU501" s="410">
        <f t="shared" si="89"/>
        <v>7450.5503833289131</v>
      </c>
      <c r="AV501" s="161">
        <v>0.05</v>
      </c>
      <c r="AW501" s="410">
        <f t="shared" si="80"/>
        <v>7456.6774806836247</v>
      </c>
      <c r="AX501" s="161">
        <v>0.05</v>
      </c>
      <c r="AY501" s="410">
        <f t="shared" si="90"/>
        <v>7499.5671621666033</v>
      </c>
      <c r="AZ501" s="161">
        <v>0.05</v>
      </c>
      <c r="BA501" s="410">
        <f t="shared" si="81"/>
        <v>7511.8213568760248</v>
      </c>
      <c r="BB501" s="161">
        <v>0.05</v>
      </c>
      <c r="BC501" s="410">
        <f t="shared" si="91"/>
        <v>7517.9484542307373</v>
      </c>
      <c r="BD501" s="161">
        <v>0.05</v>
      </c>
      <c r="BE501" s="410">
        <f t="shared" si="82"/>
        <v>7560.8381357137168</v>
      </c>
      <c r="BF501" s="161">
        <v>0.05</v>
      </c>
      <c r="BG501" s="410">
        <f t="shared" si="92"/>
        <v>7573.0923304231392</v>
      </c>
      <c r="BH501" s="161">
        <v>0.05</v>
      </c>
      <c r="BI501" s="410">
        <f t="shared" si="83"/>
        <v>7579.2194277778508</v>
      </c>
      <c r="BJ501" s="161">
        <v>0.05</v>
      </c>
      <c r="BK501" s="410">
        <f t="shared" si="93"/>
        <v>7634.3633039702499</v>
      </c>
      <c r="BL501" s="161">
        <v>0.05</v>
      </c>
      <c r="BM501" s="410">
        <f t="shared" si="84"/>
        <v>7640.4904013249625</v>
      </c>
      <c r="BN501" s="161">
        <v>0.05</v>
      </c>
      <c r="BO501" s="410">
        <f t="shared" si="94"/>
        <v>7695.6342775173653</v>
      </c>
      <c r="BP501" s="161">
        <v>0.05</v>
      </c>
      <c r="BQ501" s="410">
        <f t="shared" si="85"/>
        <v>7701.7613748720742</v>
      </c>
      <c r="BR501" s="161">
        <v>0.05</v>
      </c>
      <c r="BS501" s="410">
        <f t="shared" si="95"/>
        <v>7756.9052510644769</v>
      </c>
      <c r="BT501" s="161">
        <v>0.05</v>
      </c>
      <c r="BU501" s="410">
        <f t="shared" si="70"/>
        <v>7763.0323484191877</v>
      </c>
      <c r="BV501" s="161">
        <v>0.05</v>
      </c>
      <c r="BW501" s="410">
        <f t="shared" si="71"/>
        <v>8576.7108771248459</v>
      </c>
    </row>
    <row r="502" spans="1:76">
      <c r="A502" s="362">
        <v>44470</v>
      </c>
      <c r="B502" s="161">
        <v>4.5999999999999999E-3</v>
      </c>
      <c r="C502" s="270">
        <f t="shared" si="52"/>
        <v>1.1608264031198396</v>
      </c>
      <c r="D502" s="161">
        <v>4.5999999999999999E-3</v>
      </c>
      <c r="E502" s="410">
        <f t="shared" si="63"/>
        <v>6770.8102027972418</v>
      </c>
      <c r="F502" s="161">
        <v>4.5999999999999999E-3</v>
      </c>
      <c r="G502" s="410">
        <f t="shared" si="72"/>
        <v>6832.3630228226739</v>
      </c>
      <c r="H502" s="161">
        <v>4.5999999999999999E-3</v>
      </c>
      <c r="I502" s="410">
        <f t="shared" si="73"/>
        <v>6892.684786447594</v>
      </c>
      <c r="J502" s="161">
        <v>4.5999999999999999E-3</v>
      </c>
      <c r="K502" s="410">
        <f t="shared" si="74"/>
        <v>6893.9158428481023</v>
      </c>
      <c r="L502" s="161">
        <v>4.5999999999999999E-3</v>
      </c>
      <c r="M502" s="410">
        <f t="shared" si="75"/>
        <v>6955.4686628735317</v>
      </c>
      <c r="N502" s="161">
        <v>4.5999999999999999E-3</v>
      </c>
      <c r="O502" s="410">
        <f t="shared" si="64"/>
        <v>7017.021482898961</v>
      </c>
      <c r="P502" s="161">
        <v>4.5999999999999999E-3</v>
      </c>
      <c r="Q502" s="410">
        <f t="shared" si="65"/>
        <v>7078.5743029243913</v>
      </c>
      <c r="R502" s="161">
        <v>4.5999999999999999E-3</v>
      </c>
      <c r="S502" s="410">
        <f t="shared" si="66"/>
        <v>7140.1271229498216</v>
      </c>
      <c r="T502" s="161">
        <v>4.5999999999999999E-3</v>
      </c>
      <c r="U502" s="410">
        <f t="shared" si="67"/>
        <v>7164.7482509599913</v>
      </c>
      <c r="V502" s="161">
        <v>4.5999999999999999E-3</v>
      </c>
      <c r="W502" s="410">
        <f t="shared" si="68"/>
        <v>7201.67994297525</v>
      </c>
      <c r="X502" s="161">
        <v>4.5999999999999999E-3</v>
      </c>
      <c r="Y502" s="410">
        <f t="shared" si="69"/>
        <v>7226.3010709854216</v>
      </c>
      <c r="Z502" s="161">
        <v>4.5999999999999999E-3</v>
      </c>
      <c r="AA502" s="410">
        <f t="shared" si="76"/>
        <v>7263.2327630006785</v>
      </c>
      <c r="AB502" s="161">
        <v>4.5999999999999999E-3</v>
      </c>
      <c r="AC502" s="410">
        <f t="shared" si="86"/>
        <v>7287.8538910108491</v>
      </c>
      <c r="AD502" s="161">
        <v>4.5999999999999999E-3</v>
      </c>
      <c r="AE502" s="410">
        <f t="shared" si="77"/>
        <v>7349.4067110362812</v>
      </c>
      <c r="AF502" s="161">
        <v>4.5999999999999999E-3</v>
      </c>
      <c r="AG502" s="410">
        <f t="shared" si="87"/>
        <v>7361.7172750413665</v>
      </c>
      <c r="AH502" s="161">
        <v>4.5999999999999999E-3</v>
      </c>
      <c r="AI502" s="410">
        <f t="shared" si="59"/>
        <v>7367.8725570439092</v>
      </c>
      <c r="AJ502" s="161">
        <v>4.5999999999999999E-3</v>
      </c>
      <c r="AK502" s="410">
        <f t="shared" si="60"/>
        <v>7385.1073466510279</v>
      </c>
      <c r="AL502" s="161">
        <v>4.5999999999999999E-3</v>
      </c>
      <c r="AM502" s="410">
        <f t="shared" si="61"/>
        <v>7410.9595310617096</v>
      </c>
      <c r="AN502" s="161">
        <v>4.5999999999999999E-3</v>
      </c>
      <c r="AO502" s="410">
        <f t="shared" si="78"/>
        <v>7423.2700950667977</v>
      </c>
      <c r="AP502" s="161">
        <v>4.5999999999999999E-3</v>
      </c>
      <c r="AQ502" s="410">
        <f t="shared" si="88"/>
        <v>7429.4253770693385</v>
      </c>
      <c r="AR502" s="161">
        <v>4.5999999999999999E-3</v>
      </c>
      <c r="AS502" s="410">
        <f t="shared" si="79"/>
        <v>7472.5123510871381</v>
      </c>
      <c r="AT502" s="161">
        <v>4.5999999999999999E-3</v>
      </c>
      <c r="AU502" s="410">
        <f t="shared" si="89"/>
        <v>7484.8229150922252</v>
      </c>
      <c r="AV502" s="161">
        <v>4.5999999999999999E-3</v>
      </c>
      <c r="AW502" s="410">
        <f t="shared" si="80"/>
        <v>7490.9781970947688</v>
      </c>
      <c r="AX502" s="161">
        <v>4.5999999999999999E-3</v>
      </c>
      <c r="AY502" s="410">
        <f t="shared" si="90"/>
        <v>7534.0651711125693</v>
      </c>
      <c r="AZ502" s="161">
        <v>4.5999999999999999E-3</v>
      </c>
      <c r="BA502" s="410">
        <f t="shared" si="81"/>
        <v>7546.3757351176537</v>
      </c>
      <c r="BB502" s="161">
        <v>4.5999999999999999E-3</v>
      </c>
      <c r="BC502" s="410">
        <f t="shared" si="91"/>
        <v>7552.5310171201982</v>
      </c>
      <c r="BD502" s="161">
        <v>4.5999999999999999E-3</v>
      </c>
      <c r="BE502" s="410">
        <f t="shared" si="82"/>
        <v>7595.6179911379995</v>
      </c>
      <c r="BF502" s="161">
        <v>4.5999999999999999E-3</v>
      </c>
      <c r="BG502" s="410">
        <f t="shared" si="92"/>
        <v>7607.9285551430848</v>
      </c>
      <c r="BH502" s="161">
        <v>4.5999999999999999E-3</v>
      </c>
      <c r="BI502" s="410">
        <f t="shared" si="83"/>
        <v>7614.0838371456284</v>
      </c>
      <c r="BJ502" s="161">
        <v>4.5999999999999999E-3</v>
      </c>
      <c r="BK502" s="410">
        <f t="shared" si="93"/>
        <v>7669.4813751685124</v>
      </c>
      <c r="BL502" s="161">
        <v>4.5999999999999999E-3</v>
      </c>
      <c r="BM502" s="410">
        <f t="shared" si="84"/>
        <v>7675.6366571710569</v>
      </c>
      <c r="BN502" s="161">
        <v>4.5999999999999999E-3</v>
      </c>
      <c r="BO502" s="410">
        <f t="shared" si="94"/>
        <v>7731.0341951939445</v>
      </c>
      <c r="BP502" s="161">
        <v>4.5999999999999999E-3</v>
      </c>
      <c r="BQ502" s="410">
        <f t="shared" si="85"/>
        <v>7737.1894771964853</v>
      </c>
      <c r="BR502" s="161">
        <v>4.5999999999999999E-3</v>
      </c>
      <c r="BS502" s="410">
        <f t="shared" si="95"/>
        <v>7792.5870152193729</v>
      </c>
      <c r="BT502" s="161">
        <v>4.5999999999999999E-3</v>
      </c>
      <c r="BU502" s="410">
        <f t="shared" si="70"/>
        <v>7798.7422972219156</v>
      </c>
      <c r="BV502" s="161">
        <v>4.5999999999999999E-3</v>
      </c>
      <c r="BW502" s="410">
        <f t="shared" si="71"/>
        <v>8616.1637471596205</v>
      </c>
    </row>
    <row r="503" spans="1:76">
      <c r="A503" s="362">
        <v>44501</v>
      </c>
      <c r="B503" s="161">
        <v>5.1000000000000004E-3</v>
      </c>
      <c r="C503" s="270">
        <f t="shared" si="52"/>
        <v>1.1667466177757508</v>
      </c>
      <c r="D503" s="161">
        <v>5.1000000000000004E-3</v>
      </c>
      <c r="E503" s="410">
        <f t="shared" si="63"/>
        <v>6805.341334831508</v>
      </c>
      <c r="F503" s="161">
        <v>5.1000000000000004E-3</v>
      </c>
      <c r="G503" s="410">
        <f t="shared" si="72"/>
        <v>6867.2080742390699</v>
      </c>
      <c r="H503" s="161">
        <v>5.1000000000000004E-3</v>
      </c>
      <c r="I503" s="410">
        <f t="shared" si="73"/>
        <v>6927.8374788584779</v>
      </c>
      <c r="J503" s="161">
        <v>5.1000000000000004E-3</v>
      </c>
      <c r="K503" s="410">
        <f t="shared" si="74"/>
        <v>6929.0748136466282</v>
      </c>
      <c r="L503" s="161">
        <v>5.1000000000000004E-3</v>
      </c>
      <c r="M503" s="410">
        <f t="shared" si="75"/>
        <v>6990.9415530541874</v>
      </c>
      <c r="N503" s="161">
        <v>5.1000000000000004E-3</v>
      </c>
      <c r="O503" s="410">
        <f t="shared" si="64"/>
        <v>7052.8082924617465</v>
      </c>
      <c r="P503" s="161">
        <v>5.1000000000000004E-3</v>
      </c>
      <c r="Q503" s="410">
        <f t="shared" si="65"/>
        <v>7114.6750318693066</v>
      </c>
      <c r="R503" s="161">
        <v>5.1000000000000004E-3</v>
      </c>
      <c r="S503" s="410">
        <f t="shared" si="66"/>
        <v>7176.5417712768667</v>
      </c>
      <c r="T503" s="161">
        <v>5.1000000000000004E-3</v>
      </c>
      <c r="U503" s="410">
        <f t="shared" si="67"/>
        <v>7201.288467039888</v>
      </c>
      <c r="V503" s="161">
        <v>5.1000000000000004E-3</v>
      </c>
      <c r="W503" s="410">
        <f t="shared" si="68"/>
        <v>7238.408510684425</v>
      </c>
      <c r="X503" s="161">
        <v>5.1000000000000004E-3</v>
      </c>
      <c r="Y503" s="410">
        <f t="shared" si="69"/>
        <v>7263.1552064474481</v>
      </c>
      <c r="Z503" s="161">
        <v>5.1000000000000004E-3</v>
      </c>
      <c r="AA503" s="410">
        <f t="shared" si="76"/>
        <v>7300.2752500919823</v>
      </c>
      <c r="AB503" s="161">
        <v>5.1000000000000004E-3</v>
      </c>
      <c r="AC503" s="410">
        <f t="shared" si="86"/>
        <v>7325.0219458550055</v>
      </c>
      <c r="AD503" s="161">
        <v>5.1000000000000004E-3</v>
      </c>
      <c r="AE503" s="410">
        <f t="shared" si="77"/>
        <v>7386.8886852625674</v>
      </c>
      <c r="AF503" s="161">
        <v>5.1000000000000004E-3</v>
      </c>
      <c r="AG503" s="410">
        <f t="shared" si="87"/>
        <v>7399.2620331440785</v>
      </c>
      <c r="AH503" s="161">
        <v>5.1000000000000004E-3</v>
      </c>
      <c r="AI503" s="410">
        <f t="shared" si="59"/>
        <v>7405.4487070848336</v>
      </c>
      <c r="AJ503" s="161">
        <v>5.1000000000000004E-3</v>
      </c>
      <c r="AK503" s="410">
        <f t="shared" si="60"/>
        <v>7422.7713941189486</v>
      </c>
      <c r="AL503" s="161">
        <v>5.1000000000000004E-3</v>
      </c>
      <c r="AM503" s="410">
        <f t="shared" si="61"/>
        <v>7448.7554246701247</v>
      </c>
      <c r="AN503" s="161">
        <v>5.1000000000000004E-3</v>
      </c>
      <c r="AO503" s="410">
        <f t="shared" si="78"/>
        <v>7461.1287725516395</v>
      </c>
      <c r="AP503" s="161">
        <v>5.1000000000000004E-3</v>
      </c>
      <c r="AQ503" s="410">
        <f t="shared" si="88"/>
        <v>7467.3154464923928</v>
      </c>
      <c r="AR503" s="161">
        <v>5.1000000000000004E-3</v>
      </c>
      <c r="AS503" s="410">
        <f t="shared" si="79"/>
        <v>7510.622164077683</v>
      </c>
      <c r="AT503" s="161">
        <v>5.1000000000000004E-3</v>
      </c>
      <c r="AU503" s="410">
        <f t="shared" si="89"/>
        <v>7522.9955119591959</v>
      </c>
      <c r="AV503" s="161">
        <v>5.1000000000000004E-3</v>
      </c>
      <c r="AW503" s="410">
        <f t="shared" si="80"/>
        <v>7529.1821858999529</v>
      </c>
      <c r="AX503" s="161">
        <v>5.1000000000000004E-3</v>
      </c>
      <c r="AY503" s="410">
        <f t="shared" si="90"/>
        <v>7572.488903485244</v>
      </c>
      <c r="AZ503" s="161">
        <v>5.1000000000000004E-3</v>
      </c>
      <c r="BA503" s="410">
        <f t="shared" si="81"/>
        <v>7584.8622513667542</v>
      </c>
      <c r="BB503" s="161">
        <v>5.1000000000000004E-3</v>
      </c>
      <c r="BC503" s="410">
        <f t="shared" si="91"/>
        <v>7591.048925307512</v>
      </c>
      <c r="BD503" s="161">
        <v>5.1000000000000004E-3</v>
      </c>
      <c r="BE503" s="410">
        <f t="shared" si="82"/>
        <v>7634.3556428928041</v>
      </c>
      <c r="BF503" s="161">
        <v>5.1000000000000004E-3</v>
      </c>
      <c r="BG503" s="410">
        <f t="shared" si="92"/>
        <v>7646.7289907743152</v>
      </c>
      <c r="BH503" s="161">
        <v>5.1000000000000004E-3</v>
      </c>
      <c r="BI503" s="410">
        <f t="shared" si="83"/>
        <v>7652.9156647150721</v>
      </c>
      <c r="BJ503" s="161">
        <v>5.1000000000000004E-3</v>
      </c>
      <c r="BK503" s="410">
        <f t="shared" si="93"/>
        <v>7708.5957301818726</v>
      </c>
      <c r="BL503" s="161">
        <v>5.1000000000000004E-3</v>
      </c>
      <c r="BM503" s="410">
        <f t="shared" si="84"/>
        <v>7714.7824041226304</v>
      </c>
      <c r="BN503" s="161">
        <v>5.1000000000000004E-3</v>
      </c>
      <c r="BO503" s="410">
        <f t="shared" si="94"/>
        <v>7770.4624695894345</v>
      </c>
      <c r="BP503" s="161">
        <v>5.1000000000000004E-3</v>
      </c>
      <c r="BQ503" s="410">
        <f t="shared" si="85"/>
        <v>7776.6491435301878</v>
      </c>
      <c r="BR503" s="161">
        <v>5.1000000000000004E-3</v>
      </c>
      <c r="BS503" s="410">
        <f t="shared" si="95"/>
        <v>7832.3292089969927</v>
      </c>
      <c r="BT503" s="161">
        <v>5.1000000000000004E-3</v>
      </c>
      <c r="BU503" s="410">
        <f t="shared" si="70"/>
        <v>7838.5158829377478</v>
      </c>
      <c r="BV503" s="161">
        <v>5.1000000000000004E-3</v>
      </c>
      <c r="BW503" s="410">
        <f t="shared" si="71"/>
        <v>8660.1061822701358</v>
      </c>
    </row>
    <row r="504" spans="1:76">
      <c r="A504" s="362">
        <v>44531</v>
      </c>
      <c r="B504" s="161">
        <v>7.1000000000000004E-3</v>
      </c>
      <c r="C504" s="270">
        <f t="shared" si="52"/>
        <v>1.1750305187619587</v>
      </c>
      <c r="D504" s="161">
        <v>7.1000000000000004E-3</v>
      </c>
      <c r="E504" s="410">
        <f t="shared" si="63"/>
        <v>6853.6592583088122</v>
      </c>
      <c r="F504" s="161">
        <v>7.1000000000000004E-3</v>
      </c>
      <c r="G504" s="410">
        <f t="shared" si="72"/>
        <v>6915.9652515661683</v>
      </c>
      <c r="H504" s="161">
        <v>7.1000000000000004E-3</v>
      </c>
      <c r="I504" s="410">
        <f t="shared" si="73"/>
        <v>6977.0251249583735</v>
      </c>
      <c r="J504" s="161">
        <v>7.1000000000000004E-3</v>
      </c>
      <c r="K504" s="410">
        <f t="shared" si="74"/>
        <v>6978.2712448235197</v>
      </c>
      <c r="L504" s="161">
        <v>7.1000000000000004E-3</v>
      </c>
      <c r="M504" s="410">
        <f t="shared" si="75"/>
        <v>7040.577238080873</v>
      </c>
      <c r="N504" s="161">
        <v>7.1000000000000004E-3</v>
      </c>
      <c r="O504" s="410">
        <f t="shared" si="64"/>
        <v>7102.8832313382254</v>
      </c>
      <c r="P504" s="161">
        <v>7.1000000000000004E-3</v>
      </c>
      <c r="Q504" s="410">
        <f t="shared" si="65"/>
        <v>7165.1892245955796</v>
      </c>
      <c r="R504" s="161">
        <v>7.1000000000000004E-3</v>
      </c>
      <c r="S504" s="410">
        <f t="shared" si="66"/>
        <v>7227.4952178529329</v>
      </c>
      <c r="T504" s="161">
        <v>7.1000000000000004E-3</v>
      </c>
      <c r="U504" s="410">
        <f t="shared" si="67"/>
        <v>7252.4176151558722</v>
      </c>
      <c r="V504" s="161">
        <v>7.1000000000000004E-3</v>
      </c>
      <c r="W504" s="410">
        <f t="shared" si="68"/>
        <v>7289.8012111102853</v>
      </c>
      <c r="X504" s="161">
        <v>7.1000000000000004E-3</v>
      </c>
      <c r="Y504" s="410">
        <f t="shared" si="69"/>
        <v>7314.7236084132255</v>
      </c>
      <c r="Z504" s="161">
        <v>7.1000000000000004E-3</v>
      </c>
      <c r="AA504" s="410">
        <f t="shared" si="76"/>
        <v>7352.1072043676359</v>
      </c>
      <c r="AB504" s="161">
        <v>7.1000000000000004E-3</v>
      </c>
      <c r="AC504" s="410">
        <f t="shared" si="86"/>
        <v>7377.029601670577</v>
      </c>
      <c r="AD504" s="161">
        <v>7.1000000000000004E-3</v>
      </c>
      <c r="AE504" s="410">
        <f t="shared" si="77"/>
        <v>7439.3355949279321</v>
      </c>
      <c r="AF504" s="161">
        <v>7.1000000000000004E-3</v>
      </c>
      <c r="AG504" s="410">
        <f t="shared" si="87"/>
        <v>7451.7967935794022</v>
      </c>
      <c r="AH504" s="161">
        <v>7.1000000000000004E-3</v>
      </c>
      <c r="AI504" s="410">
        <f t="shared" si="59"/>
        <v>7458.0273929051364</v>
      </c>
      <c r="AJ504" s="161">
        <v>7.1000000000000004E-3</v>
      </c>
      <c r="AK504" s="410">
        <f t="shared" si="60"/>
        <v>7475.4730710171943</v>
      </c>
      <c r="AL504" s="161">
        <v>7.1000000000000004E-3</v>
      </c>
      <c r="AM504" s="410">
        <f t="shared" si="61"/>
        <v>7501.6415881852836</v>
      </c>
      <c r="AN504" s="161">
        <v>7.1000000000000004E-3</v>
      </c>
      <c r="AO504" s="410">
        <f t="shared" si="78"/>
        <v>7514.1027868367573</v>
      </c>
      <c r="AP504" s="161">
        <v>7.1000000000000004E-3</v>
      </c>
      <c r="AQ504" s="410">
        <f t="shared" si="88"/>
        <v>7520.3333861624897</v>
      </c>
      <c r="AR504" s="161">
        <v>7.1000000000000004E-3</v>
      </c>
      <c r="AS504" s="410">
        <f t="shared" si="79"/>
        <v>7563.9475814426351</v>
      </c>
      <c r="AT504" s="161">
        <v>7.1000000000000004E-3</v>
      </c>
      <c r="AU504" s="410">
        <f t="shared" si="89"/>
        <v>7576.408780094107</v>
      </c>
      <c r="AV504" s="161">
        <v>7.1000000000000004E-3</v>
      </c>
      <c r="AW504" s="410">
        <f t="shared" si="80"/>
        <v>7582.639379419843</v>
      </c>
      <c r="AX504" s="161">
        <v>7.1000000000000004E-3</v>
      </c>
      <c r="AY504" s="410">
        <f t="shared" si="90"/>
        <v>7626.2535746999902</v>
      </c>
      <c r="AZ504" s="161">
        <v>7.1000000000000004E-3</v>
      </c>
      <c r="BA504" s="410">
        <f t="shared" si="81"/>
        <v>7638.7147733514594</v>
      </c>
      <c r="BB504" s="161">
        <v>7.1000000000000004E-3</v>
      </c>
      <c r="BC504" s="410">
        <f t="shared" si="91"/>
        <v>7644.9453726771962</v>
      </c>
      <c r="BD504" s="161">
        <v>7.1000000000000004E-3</v>
      </c>
      <c r="BE504" s="410">
        <f t="shared" si="82"/>
        <v>7688.5595679573435</v>
      </c>
      <c r="BF504" s="161">
        <v>7.1000000000000004E-3</v>
      </c>
      <c r="BG504" s="410">
        <f t="shared" si="92"/>
        <v>7701.0207666088136</v>
      </c>
      <c r="BH504" s="161">
        <v>7.1000000000000004E-3</v>
      </c>
      <c r="BI504" s="410">
        <f t="shared" si="83"/>
        <v>7707.2513659345495</v>
      </c>
      <c r="BJ504" s="161">
        <v>7.1000000000000004E-3</v>
      </c>
      <c r="BK504" s="410">
        <f t="shared" si="93"/>
        <v>7763.326759866165</v>
      </c>
      <c r="BL504" s="161">
        <v>7.1000000000000004E-3</v>
      </c>
      <c r="BM504" s="410">
        <f t="shared" si="84"/>
        <v>7769.5573591919019</v>
      </c>
      <c r="BN504" s="161">
        <v>7.1000000000000004E-3</v>
      </c>
      <c r="BO504" s="410">
        <f t="shared" si="94"/>
        <v>7825.6327531235202</v>
      </c>
      <c r="BP504" s="161">
        <v>7.1000000000000004E-3</v>
      </c>
      <c r="BQ504" s="410">
        <f t="shared" si="85"/>
        <v>7831.8633524492525</v>
      </c>
      <c r="BR504" s="161">
        <v>7.1000000000000004E-3</v>
      </c>
      <c r="BS504" s="410">
        <f t="shared" si="95"/>
        <v>7887.9387463808725</v>
      </c>
      <c r="BT504" s="161">
        <v>7.1000000000000004E-3</v>
      </c>
      <c r="BU504" s="410">
        <f t="shared" si="70"/>
        <v>7894.1693457066067</v>
      </c>
      <c r="BV504" s="161">
        <v>7.1000000000000004E-3</v>
      </c>
      <c r="BW504" s="410">
        <f t="shared" si="71"/>
        <v>8721.5929361642538</v>
      </c>
    </row>
    <row r="505" spans="1:76">
      <c r="A505" s="362">
        <v>44562</v>
      </c>
      <c r="B505" s="161">
        <v>6.7000000000000002E-3</v>
      </c>
      <c r="C505" s="270">
        <f t="shared" si="52"/>
        <v>1.1829032232376639</v>
      </c>
      <c r="D505" s="161">
        <v>6.7000000000000002E-3</v>
      </c>
      <c r="E505" s="410">
        <f t="shared" si="63"/>
        <v>6899.5787753394807</v>
      </c>
      <c r="F505" s="161">
        <v>6.7000000000000002E-3</v>
      </c>
      <c r="G505" s="410">
        <f t="shared" si="72"/>
        <v>6962.3022187516608</v>
      </c>
      <c r="H505" s="161">
        <v>6.7000000000000002E-3</v>
      </c>
      <c r="I505" s="410">
        <f t="shared" si="73"/>
        <v>7023.7711932955945</v>
      </c>
      <c r="J505" s="161">
        <v>6.7000000000000002E-3</v>
      </c>
      <c r="K505" s="410">
        <f t="shared" si="74"/>
        <v>7025.0256621638364</v>
      </c>
      <c r="L505" s="161">
        <v>6.7000000000000002E-3</v>
      </c>
      <c r="M505" s="410">
        <f t="shared" si="75"/>
        <v>7087.7491055760147</v>
      </c>
      <c r="N505" s="161">
        <v>6.7000000000000002E-3</v>
      </c>
      <c r="O505" s="410">
        <f t="shared" si="64"/>
        <v>7150.4725489881912</v>
      </c>
      <c r="P505" s="161">
        <v>6.7000000000000002E-3</v>
      </c>
      <c r="Q505" s="410">
        <f t="shared" si="65"/>
        <v>7213.1959924003695</v>
      </c>
      <c r="R505" s="161">
        <v>6.7000000000000002E-3</v>
      </c>
      <c r="S505" s="410">
        <f t="shared" si="66"/>
        <v>7275.9194358125469</v>
      </c>
      <c r="T505" s="161">
        <v>6.7000000000000002E-3</v>
      </c>
      <c r="U505" s="410">
        <f t="shared" si="67"/>
        <v>7301.0088131774164</v>
      </c>
      <c r="V505" s="161">
        <v>6.7000000000000002E-3</v>
      </c>
      <c r="W505" s="410">
        <f t="shared" si="68"/>
        <v>7338.6428792247234</v>
      </c>
      <c r="X505" s="161">
        <v>6.7000000000000002E-3</v>
      </c>
      <c r="Y505" s="410">
        <f t="shared" si="69"/>
        <v>7363.7322565895938</v>
      </c>
      <c r="Z505" s="161">
        <v>6.7000000000000002E-3</v>
      </c>
      <c r="AA505" s="410">
        <f t="shared" si="76"/>
        <v>7401.3663226368981</v>
      </c>
      <c r="AB505" s="161">
        <v>6.7000000000000002E-3</v>
      </c>
      <c r="AC505" s="410">
        <f t="shared" si="86"/>
        <v>7426.4557000017694</v>
      </c>
      <c r="AD505" s="161">
        <v>6.7000000000000002E-3</v>
      </c>
      <c r="AE505" s="410">
        <f t="shared" si="77"/>
        <v>7489.1791434139486</v>
      </c>
      <c r="AF505" s="161">
        <v>6.7000000000000002E-3</v>
      </c>
      <c r="AG505" s="410">
        <f t="shared" si="87"/>
        <v>7501.7238320963834</v>
      </c>
      <c r="AH505" s="161">
        <v>6.7000000000000002E-3</v>
      </c>
      <c r="AI505" s="410">
        <f t="shared" si="59"/>
        <v>7507.9961764376003</v>
      </c>
      <c r="AJ505" s="161">
        <v>6.7000000000000002E-3</v>
      </c>
      <c r="AK505" s="410">
        <f t="shared" si="60"/>
        <v>7525.5587405930091</v>
      </c>
      <c r="AL505" s="161">
        <v>6.7000000000000002E-3</v>
      </c>
      <c r="AM505" s="410">
        <f t="shared" si="61"/>
        <v>7551.9025868261242</v>
      </c>
      <c r="AN505" s="161">
        <v>6.7000000000000002E-3</v>
      </c>
      <c r="AO505" s="410">
        <f t="shared" si="78"/>
        <v>7564.4472755085635</v>
      </c>
      <c r="AP505" s="161">
        <v>6.7000000000000002E-3</v>
      </c>
      <c r="AQ505" s="410">
        <f t="shared" si="88"/>
        <v>7570.7196198497777</v>
      </c>
      <c r="AR505" s="161">
        <v>6.7000000000000002E-3</v>
      </c>
      <c r="AS505" s="410">
        <f t="shared" si="79"/>
        <v>7614.6260302382998</v>
      </c>
      <c r="AT505" s="161">
        <v>6.7000000000000002E-3</v>
      </c>
      <c r="AU505" s="410">
        <f t="shared" si="89"/>
        <v>7627.1707189207373</v>
      </c>
      <c r="AV505" s="161">
        <v>6.7000000000000002E-3</v>
      </c>
      <c r="AW505" s="410">
        <f t="shared" si="80"/>
        <v>7633.4430632619551</v>
      </c>
      <c r="AX505" s="161">
        <v>6.7000000000000002E-3</v>
      </c>
      <c r="AY505" s="410">
        <f t="shared" si="90"/>
        <v>7677.3494736504799</v>
      </c>
      <c r="AZ505" s="161">
        <v>6.7000000000000002E-3</v>
      </c>
      <c r="BA505" s="410">
        <f t="shared" si="81"/>
        <v>7689.8941623329138</v>
      </c>
      <c r="BB505" s="161">
        <v>6.7000000000000002E-3</v>
      </c>
      <c r="BC505" s="410">
        <f t="shared" si="91"/>
        <v>7696.1665066741325</v>
      </c>
      <c r="BD505" s="161">
        <v>6.7000000000000002E-3</v>
      </c>
      <c r="BE505" s="410">
        <f t="shared" si="82"/>
        <v>7740.0729170626573</v>
      </c>
      <c r="BF505" s="161">
        <v>6.7000000000000002E-3</v>
      </c>
      <c r="BG505" s="410">
        <f t="shared" si="92"/>
        <v>7752.6176057450921</v>
      </c>
      <c r="BH505" s="161">
        <v>6.7000000000000002E-3</v>
      </c>
      <c r="BI505" s="410">
        <f t="shared" si="83"/>
        <v>7758.8899500863108</v>
      </c>
      <c r="BJ505" s="161">
        <v>6.7000000000000002E-3</v>
      </c>
      <c r="BK505" s="410">
        <f t="shared" si="93"/>
        <v>7815.3410491572677</v>
      </c>
      <c r="BL505" s="161">
        <v>6.7000000000000002E-3</v>
      </c>
      <c r="BM505" s="410">
        <f t="shared" si="84"/>
        <v>7821.6133934984873</v>
      </c>
      <c r="BN505" s="161">
        <v>6.7000000000000002E-3</v>
      </c>
      <c r="BO505" s="410">
        <f t="shared" si="94"/>
        <v>7878.0644925694469</v>
      </c>
      <c r="BP505" s="161">
        <v>6.7000000000000002E-3</v>
      </c>
      <c r="BQ505" s="410">
        <f t="shared" si="85"/>
        <v>7884.336836910662</v>
      </c>
      <c r="BR505" s="161">
        <v>6.7000000000000002E-3</v>
      </c>
      <c r="BS505" s="410">
        <f t="shared" si="95"/>
        <v>7940.7879359816234</v>
      </c>
      <c r="BT505" s="161">
        <v>6.7000000000000002E-3</v>
      </c>
      <c r="BU505" s="410">
        <f t="shared" si="70"/>
        <v>7947.0602803228403</v>
      </c>
      <c r="BV505" s="161">
        <v>6.7000000000000002E-3</v>
      </c>
      <c r="BW505" s="410">
        <f t="shared" si="71"/>
        <v>8780.0276088365536</v>
      </c>
      <c r="BX505" s="161"/>
    </row>
    <row r="506" spans="1:76">
      <c r="A506" s="362">
        <v>44593</v>
      </c>
      <c r="B506" s="161">
        <v>0.01</v>
      </c>
      <c r="C506" s="270">
        <f t="shared" si="52"/>
        <v>1.1947322554700406</v>
      </c>
      <c r="D506" s="161">
        <v>0.01</v>
      </c>
      <c r="E506" s="410">
        <f t="shared" si="63"/>
        <v>6968.5745630928759</v>
      </c>
      <c r="F506" s="161">
        <v>0.01</v>
      </c>
      <c r="G506" s="410">
        <f t="shared" si="72"/>
        <v>7031.9252409391775</v>
      </c>
      <c r="H506" s="161">
        <v>0.01</v>
      </c>
      <c r="I506" s="410">
        <f t="shared" si="73"/>
        <v>7094.0089052285502</v>
      </c>
      <c r="J506" s="161">
        <v>0.01</v>
      </c>
      <c r="K506" s="410">
        <f t="shared" si="74"/>
        <v>7095.2759187854745</v>
      </c>
      <c r="L506" s="161">
        <v>0.01</v>
      </c>
      <c r="M506" s="410">
        <f t="shared" si="75"/>
        <v>7158.6265966317751</v>
      </c>
      <c r="N506" s="161">
        <v>0.01</v>
      </c>
      <c r="O506" s="410">
        <f t="shared" si="64"/>
        <v>7221.977274478073</v>
      </c>
      <c r="P506" s="161">
        <v>0.01</v>
      </c>
      <c r="Q506" s="410">
        <f t="shared" si="65"/>
        <v>7285.3279523243737</v>
      </c>
      <c r="R506" s="161">
        <v>0.01</v>
      </c>
      <c r="S506" s="410">
        <f t="shared" si="66"/>
        <v>7348.6786301706725</v>
      </c>
      <c r="T506" s="161">
        <v>0.01</v>
      </c>
      <c r="U506" s="410">
        <f t="shared" si="67"/>
        <v>7374.0189013091904</v>
      </c>
      <c r="V506" s="161">
        <v>0.01</v>
      </c>
      <c r="W506" s="410">
        <f t="shared" si="68"/>
        <v>7412.0293080169704</v>
      </c>
      <c r="X506" s="161">
        <v>0.01</v>
      </c>
      <c r="Y506" s="410">
        <f t="shared" si="69"/>
        <v>7437.3695791554901</v>
      </c>
      <c r="Z506" s="161">
        <v>0.01</v>
      </c>
      <c r="AA506" s="410">
        <f t="shared" si="76"/>
        <v>7475.3799858632674</v>
      </c>
      <c r="AB506" s="161">
        <v>0.01</v>
      </c>
      <c r="AC506" s="410">
        <f t="shared" si="86"/>
        <v>7500.7202570017871</v>
      </c>
      <c r="AD506" s="161">
        <v>0.01</v>
      </c>
      <c r="AE506" s="410">
        <f t="shared" si="77"/>
        <v>7564.0709348480877</v>
      </c>
      <c r="AF506" s="161">
        <v>0.01</v>
      </c>
      <c r="AG506" s="410">
        <f t="shared" si="87"/>
        <v>7576.7410704173471</v>
      </c>
      <c r="AH506" s="161">
        <v>0.01</v>
      </c>
      <c r="AI506" s="410">
        <f t="shared" si="59"/>
        <v>7583.0761382019764</v>
      </c>
      <c r="AJ506" s="161">
        <v>0.01</v>
      </c>
      <c r="AK506" s="410">
        <f t="shared" si="60"/>
        <v>7600.814327998939</v>
      </c>
      <c r="AL506" s="161">
        <v>0.01</v>
      </c>
      <c r="AM506" s="410">
        <f t="shared" si="61"/>
        <v>7627.4216126943857</v>
      </c>
      <c r="AN506" s="161">
        <v>0.01</v>
      </c>
      <c r="AO506" s="410">
        <f t="shared" si="78"/>
        <v>7640.0917482636496</v>
      </c>
      <c r="AP506" s="161">
        <v>0.01</v>
      </c>
      <c r="AQ506" s="410">
        <f t="shared" si="88"/>
        <v>7646.4268160482752</v>
      </c>
      <c r="AR506" s="161">
        <v>0.01</v>
      </c>
      <c r="AS506" s="410">
        <f t="shared" si="79"/>
        <v>7690.7722905406827</v>
      </c>
      <c r="AT506" s="161">
        <v>0.01</v>
      </c>
      <c r="AU506" s="410">
        <f t="shared" si="89"/>
        <v>7703.4424261099448</v>
      </c>
      <c r="AV506" s="161">
        <v>0.01</v>
      </c>
      <c r="AW506" s="410">
        <f t="shared" si="80"/>
        <v>7709.7774938945749</v>
      </c>
      <c r="AX506" s="161">
        <v>0.01</v>
      </c>
      <c r="AY506" s="410">
        <f t="shared" si="90"/>
        <v>7754.1229683869851</v>
      </c>
      <c r="AZ506" s="161">
        <v>0.01</v>
      </c>
      <c r="BA506" s="410">
        <f t="shared" si="81"/>
        <v>7766.7931039562427</v>
      </c>
      <c r="BB506" s="161">
        <v>0.01</v>
      </c>
      <c r="BC506" s="410">
        <f t="shared" si="91"/>
        <v>7773.1281717408738</v>
      </c>
      <c r="BD506" s="161">
        <v>0.01</v>
      </c>
      <c r="BE506" s="410">
        <f t="shared" si="82"/>
        <v>7817.4736462332839</v>
      </c>
      <c r="BF506" s="161">
        <v>0.01</v>
      </c>
      <c r="BG506" s="410">
        <f t="shared" si="92"/>
        <v>7830.1437818025433</v>
      </c>
      <c r="BH506" s="161">
        <v>0.01</v>
      </c>
      <c r="BI506" s="410">
        <f t="shared" si="83"/>
        <v>7836.4788495871744</v>
      </c>
      <c r="BJ506" s="161">
        <v>0.01</v>
      </c>
      <c r="BK506" s="410">
        <f t="shared" si="93"/>
        <v>7893.4944596488403</v>
      </c>
      <c r="BL506" s="161">
        <v>0.01</v>
      </c>
      <c r="BM506" s="410">
        <f t="shared" si="84"/>
        <v>7899.8295274334723</v>
      </c>
      <c r="BN506" s="161">
        <v>0.01</v>
      </c>
      <c r="BO506" s="410">
        <f t="shared" si="94"/>
        <v>7956.845137495141</v>
      </c>
      <c r="BP506" s="161">
        <v>0.01</v>
      </c>
      <c r="BQ506" s="410">
        <f t="shared" si="85"/>
        <v>7963.1802052797684</v>
      </c>
      <c r="BR506" s="161">
        <v>0.01</v>
      </c>
      <c r="BS506" s="410">
        <f t="shared" si="95"/>
        <v>8020.1958153414398</v>
      </c>
      <c r="BT506" s="161">
        <v>0.01</v>
      </c>
      <c r="BU506" s="410">
        <f t="shared" si="70"/>
        <v>8026.5308831260691</v>
      </c>
      <c r="BV506" s="161">
        <v>0.01</v>
      </c>
      <c r="BW506" s="410">
        <f t="shared" si="71"/>
        <v>8867.82788492492</v>
      </c>
    </row>
    <row r="507" spans="1:76">
      <c r="A507" s="362">
        <v>44621</v>
      </c>
      <c r="B507" s="161">
        <v>7.0000000000000001E-3</v>
      </c>
      <c r="C507" s="270">
        <f t="shared" si="52"/>
        <v>1.2030953812583309</v>
      </c>
      <c r="D507" s="161">
        <v>7.0000000000000001E-3</v>
      </c>
      <c r="E507" s="410">
        <f t="shared" si="63"/>
        <v>7017.3545850345254</v>
      </c>
      <c r="F507" s="161">
        <v>7.0000000000000001E-3</v>
      </c>
      <c r="G507" s="410">
        <f t="shared" si="72"/>
        <v>7081.1487176257506</v>
      </c>
      <c r="H507" s="161">
        <v>7.0000000000000001E-3</v>
      </c>
      <c r="I507" s="410">
        <f t="shared" si="73"/>
        <v>7143.6669675651492</v>
      </c>
      <c r="J507" s="161">
        <v>7.0000000000000001E-3</v>
      </c>
      <c r="K507" s="410">
        <f t="shared" si="74"/>
        <v>7144.9428502169721</v>
      </c>
      <c r="L507" s="161">
        <v>7.0000000000000001E-3</v>
      </c>
      <c r="M507" s="410">
        <f t="shared" si="75"/>
        <v>7208.7369828081964</v>
      </c>
      <c r="N507" s="161">
        <v>7.0000000000000001E-3</v>
      </c>
      <c r="O507" s="410">
        <f t="shared" si="64"/>
        <v>7272.5311153994189</v>
      </c>
      <c r="P507" s="161">
        <v>7.0000000000000001E-3</v>
      </c>
      <c r="Q507" s="410">
        <f t="shared" si="65"/>
        <v>7336.3252479906432</v>
      </c>
      <c r="R507" s="161">
        <v>7.0000000000000001E-3</v>
      </c>
      <c r="S507" s="410">
        <f t="shared" si="66"/>
        <v>7400.1193805818666</v>
      </c>
      <c r="T507" s="161">
        <v>7.0000000000000001E-3</v>
      </c>
      <c r="U507" s="410">
        <f t="shared" si="67"/>
        <v>7425.6370336183536</v>
      </c>
      <c r="V507" s="161">
        <v>7.0000000000000001E-3</v>
      </c>
      <c r="W507" s="410">
        <f t="shared" si="68"/>
        <v>7463.9135131730882</v>
      </c>
      <c r="X507" s="161">
        <v>7.0000000000000001E-3</v>
      </c>
      <c r="Y507" s="410">
        <f t="shared" si="69"/>
        <v>7489.4311662095779</v>
      </c>
      <c r="Z507" s="161">
        <v>7.0000000000000001E-3</v>
      </c>
      <c r="AA507" s="410">
        <f t="shared" si="76"/>
        <v>7527.7076457643097</v>
      </c>
      <c r="AB507" s="161">
        <v>7.0000000000000001E-3</v>
      </c>
      <c r="AC507" s="410">
        <f t="shared" si="86"/>
        <v>7553.2252988007986</v>
      </c>
      <c r="AD507" s="161">
        <v>7.0000000000000001E-3</v>
      </c>
      <c r="AE507" s="410">
        <f t="shared" si="77"/>
        <v>7617.0194313920238</v>
      </c>
      <c r="AF507" s="161">
        <v>7.0000000000000001E-3</v>
      </c>
      <c r="AG507" s="410">
        <f t="shared" si="87"/>
        <v>7629.7782579102677</v>
      </c>
      <c r="AH507" s="161">
        <v>7.0000000000000001E-3</v>
      </c>
      <c r="AI507" s="410">
        <f t="shared" si="59"/>
        <v>7636.1576711693897</v>
      </c>
      <c r="AJ507" s="161">
        <v>7.0000000000000001E-3</v>
      </c>
      <c r="AK507" s="410">
        <f t="shared" si="60"/>
        <v>7654.0200282949309</v>
      </c>
      <c r="AL507" s="161">
        <v>7.0000000000000001E-3</v>
      </c>
      <c r="AM507" s="410">
        <f t="shared" si="61"/>
        <v>7680.8135639832453</v>
      </c>
      <c r="AN507" s="161">
        <v>7.0000000000000001E-3</v>
      </c>
      <c r="AO507" s="410">
        <f t="shared" si="78"/>
        <v>7693.5723905014947</v>
      </c>
      <c r="AP507" s="161">
        <v>7.0000000000000001E-3</v>
      </c>
      <c r="AQ507" s="410">
        <f t="shared" si="88"/>
        <v>7699.9518037606122</v>
      </c>
      <c r="AR507" s="161">
        <v>7.0000000000000001E-3</v>
      </c>
      <c r="AS507" s="410">
        <f t="shared" si="79"/>
        <v>7744.6076965744669</v>
      </c>
      <c r="AT507" s="161">
        <v>7.0000000000000001E-3</v>
      </c>
      <c r="AU507" s="410">
        <f t="shared" si="89"/>
        <v>7757.3665230927136</v>
      </c>
      <c r="AV507" s="161">
        <v>7.0000000000000001E-3</v>
      </c>
      <c r="AW507" s="410">
        <f t="shared" si="80"/>
        <v>7763.7459363518365</v>
      </c>
      <c r="AX507" s="161">
        <v>7.0000000000000001E-3</v>
      </c>
      <c r="AY507" s="410">
        <f t="shared" si="90"/>
        <v>7808.401829165693</v>
      </c>
      <c r="AZ507" s="161">
        <v>7.0000000000000001E-3</v>
      </c>
      <c r="BA507" s="410">
        <f t="shared" si="81"/>
        <v>7821.1606556839351</v>
      </c>
      <c r="BB507" s="161">
        <v>7.0000000000000001E-3</v>
      </c>
      <c r="BC507" s="410">
        <f t="shared" si="91"/>
        <v>7827.5400689430589</v>
      </c>
      <c r="BD507" s="161">
        <v>7.0000000000000001E-3</v>
      </c>
      <c r="BE507" s="410">
        <f t="shared" si="82"/>
        <v>7872.1959617569164</v>
      </c>
      <c r="BF507" s="161">
        <v>7.0000000000000001E-3</v>
      </c>
      <c r="BG507" s="410">
        <f t="shared" si="92"/>
        <v>7884.9547882751604</v>
      </c>
      <c r="BH507" s="161">
        <v>7.0000000000000001E-3</v>
      </c>
      <c r="BI507" s="410">
        <f t="shared" si="83"/>
        <v>7891.3342015342841</v>
      </c>
      <c r="BJ507" s="161">
        <v>7.0000000000000001E-3</v>
      </c>
      <c r="BK507" s="410">
        <f t="shared" si="93"/>
        <v>7948.748920866381</v>
      </c>
      <c r="BL507" s="161">
        <v>7.0000000000000001E-3</v>
      </c>
      <c r="BM507" s="410">
        <f t="shared" si="84"/>
        <v>7955.1283341255057</v>
      </c>
      <c r="BN507" s="161">
        <v>7.0000000000000001E-3</v>
      </c>
      <c r="BO507" s="410">
        <f t="shared" si="94"/>
        <v>8012.5430534576062</v>
      </c>
      <c r="BP507" s="161">
        <v>7.0000000000000001E-3</v>
      </c>
      <c r="BQ507" s="410">
        <f t="shared" si="85"/>
        <v>8018.9224667167264</v>
      </c>
      <c r="BR507" s="161">
        <v>7.0000000000000001E-3</v>
      </c>
      <c r="BS507" s="410">
        <f t="shared" si="95"/>
        <v>8076.3371860488287</v>
      </c>
      <c r="BT507" s="161">
        <v>7.0000000000000001E-3</v>
      </c>
      <c r="BU507" s="410">
        <f t="shared" si="70"/>
        <v>8082.7165993079507</v>
      </c>
      <c r="BV507" s="161">
        <v>7.0000000000000001E-3</v>
      </c>
      <c r="BW507" s="410">
        <f t="shared" si="71"/>
        <v>8929.9026801193941</v>
      </c>
    </row>
    <row r="508" spans="1:76">
      <c r="A508" s="362">
        <v>44652</v>
      </c>
      <c r="B508" s="161">
        <v>0.02</v>
      </c>
      <c r="C508" s="270">
        <f t="shared" si="52"/>
        <v>1.2271572888834976</v>
      </c>
      <c r="D508" s="161">
        <v>0.02</v>
      </c>
      <c r="E508" s="410">
        <f t="shared" si="63"/>
        <v>7157.7016767352161</v>
      </c>
      <c r="F508" s="161">
        <v>0.02</v>
      </c>
      <c r="G508" s="410">
        <f t="shared" si="72"/>
        <v>7222.7716919782661</v>
      </c>
      <c r="H508" s="161">
        <v>0.02</v>
      </c>
      <c r="I508" s="410">
        <f t="shared" si="73"/>
        <v>7286.5403069164522</v>
      </c>
      <c r="J508" s="161">
        <v>0.02</v>
      </c>
      <c r="K508" s="410">
        <f t="shared" si="74"/>
        <v>7287.8417072213115</v>
      </c>
      <c r="L508" s="161">
        <v>0.02</v>
      </c>
      <c r="M508" s="410">
        <f t="shared" si="75"/>
        <v>7352.9117224643605</v>
      </c>
      <c r="N508" s="161">
        <v>0.02</v>
      </c>
      <c r="O508" s="410">
        <f t="shared" si="64"/>
        <v>7417.9817377074078</v>
      </c>
      <c r="P508" s="161">
        <v>0.02</v>
      </c>
      <c r="Q508" s="410">
        <f t="shared" si="65"/>
        <v>7483.0517529504559</v>
      </c>
      <c r="R508" s="161">
        <v>0.02</v>
      </c>
      <c r="S508" s="410">
        <f t="shared" si="66"/>
        <v>7548.1217681935041</v>
      </c>
      <c r="T508" s="161">
        <v>0.02</v>
      </c>
      <c r="U508" s="410">
        <f t="shared" si="67"/>
        <v>7574.1497742907204</v>
      </c>
      <c r="V508" s="161">
        <v>0.02</v>
      </c>
      <c r="W508" s="410">
        <f t="shared" si="68"/>
        <v>7613.1917834365504</v>
      </c>
      <c r="X508" s="161">
        <v>0.02</v>
      </c>
      <c r="Y508" s="410">
        <f t="shared" si="69"/>
        <v>7639.2197895337695</v>
      </c>
      <c r="Z508" s="161">
        <v>0.02</v>
      </c>
      <c r="AA508" s="410">
        <f t="shared" si="76"/>
        <v>7678.2617986795958</v>
      </c>
      <c r="AB508" s="161">
        <v>0.02</v>
      </c>
      <c r="AC508" s="410">
        <f t="shared" si="86"/>
        <v>7704.2898047768149</v>
      </c>
      <c r="AD508" s="161">
        <v>0.02</v>
      </c>
      <c r="AE508" s="410">
        <f t="shared" si="77"/>
        <v>7769.3598200198639</v>
      </c>
      <c r="AF508" s="161">
        <v>0.02</v>
      </c>
      <c r="AG508" s="410">
        <f t="shared" si="87"/>
        <v>7782.373823068473</v>
      </c>
      <c r="AH508" s="161">
        <v>0.02</v>
      </c>
      <c r="AI508" s="410">
        <f t="shared" si="59"/>
        <v>7788.8808245927776</v>
      </c>
      <c r="AJ508" s="161">
        <v>0.02</v>
      </c>
      <c r="AK508" s="410">
        <f t="shared" si="60"/>
        <v>7807.1004288608292</v>
      </c>
      <c r="AL508" s="161">
        <v>0.02</v>
      </c>
      <c r="AM508" s="410">
        <f t="shared" si="61"/>
        <v>7834.4298352629103</v>
      </c>
      <c r="AN508" s="161">
        <v>0.02</v>
      </c>
      <c r="AO508" s="410">
        <f t="shared" si="78"/>
        <v>7847.4438383115248</v>
      </c>
      <c r="AP508" s="161">
        <v>0.02</v>
      </c>
      <c r="AQ508" s="410">
        <f t="shared" si="88"/>
        <v>7853.9508398358248</v>
      </c>
      <c r="AR508" s="161">
        <v>0.02</v>
      </c>
      <c r="AS508" s="410">
        <f t="shared" si="79"/>
        <v>7899.4998505059566</v>
      </c>
      <c r="AT508" s="161">
        <v>0.02</v>
      </c>
      <c r="AU508" s="410">
        <f t="shared" si="89"/>
        <v>7912.5138535545684</v>
      </c>
      <c r="AV508" s="161">
        <v>0.02</v>
      </c>
      <c r="AW508" s="410">
        <f t="shared" si="80"/>
        <v>7919.020855078873</v>
      </c>
      <c r="AX508" s="161">
        <v>0.02</v>
      </c>
      <c r="AY508" s="410">
        <f t="shared" si="90"/>
        <v>7964.5698657490066</v>
      </c>
      <c r="AZ508" s="161">
        <v>0.02</v>
      </c>
      <c r="BA508" s="410">
        <f t="shared" si="81"/>
        <v>7977.5838687976138</v>
      </c>
      <c r="BB508" s="161">
        <v>0.02</v>
      </c>
      <c r="BC508" s="410">
        <f t="shared" si="91"/>
        <v>7984.0908703219202</v>
      </c>
      <c r="BD508" s="161">
        <v>0.02</v>
      </c>
      <c r="BE508" s="410">
        <f t="shared" si="82"/>
        <v>8029.6398809920547</v>
      </c>
      <c r="BF508" s="161">
        <v>0.02</v>
      </c>
      <c r="BG508" s="410">
        <f t="shared" si="92"/>
        <v>8042.6538840406638</v>
      </c>
      <c r="BH508" s="161">
        <v>0.02</v>
      </c>
      <c r="BI508" s="410">
        <f t="shared" si="83"/>
        <v>8049.1608855649702</v>
      </c>
      <c r="BJ508" s="161">
        <v>0.02</v>
      </c>
      <c r="BK508" s="410">
        <f t="shared" si="93"/>
        <v>8107.7238992837092</v>
      </c>
      <c r="BL508" s="161">
        <v>0.02</v>
      </c>
      <c r="BM508" s="410">
        <f t="shared" si="84"/>
        <v>8114.2309008080156</v>
      </c>
      <c r="BN508" s="161">
        <v>0.02</v>
      </c>
      <c r="BO508" s="410">
        <f t="shared" si="94"/>
        <v>8172.7939145267583</v>
      </c>
      <c r="BP508" s="161">
        <v>0.02</v>
      </c>
      <c r="BQ508" s="410">
        <f t="shared" si="85"/>
        <v>8179.300916051061</v>
      </c>
      <c r="BR508" s="161">
        <v>0.02</v>
      </c>
      <c r="BS508" s="410">
        <f t="shared" si="95"/>
        <v>8237.8639297698046</v>
      </c>
      <c r="BT508" s="161">
        <v>0.02</v>
      </c>
      <c r="BU508" s="410">
        <f t="shared" si="70"/>
        <v>8244.3709312941101</v>
      </c>
      <c r="BV508" s="161">
        <v>0.02</v>
      </c>
      <c r="BW508" s="410">
        <f t="shared" si="71"/>
        <v>9108.5007337217812</v>
      </c>
    </row>
    <row r="509" spans="1:76">
      <c r="A509" s="362">
        <v>44682</v>
      </c>
      <c r="B509" s="161">
        <v>0.02</v>
      </c>
      <c r="C509" s="270">
        <f t="shared" si="52"/>
        <v>1.2517004346611675</v>
      </c>
      <c r="D509" s="161">
        <v>0.02</v>
      </c>
      <c r="E509" s="410">
        <f t="shared" si="63"/>
        <v>7300.8557102699206</v>
      </c>
      <c r="F509" s="161">
        <v>0.02</v>
      </c>
      <c r="G509" s="410">
        <f t="shared" si="72"/>
        <v>7367.2271258178316</v>
      </c>
      <c r="H509" s="161">
        <v>0.02</v>
      </c>
      <c r="I509" s="410">
        <f t="shared" si="73"/>
        <v>7432.2711130547814</v>
      </c>
      <c r="J509" s="161">
        <v>0.02</v>
      </c>
      <c r="K509" s="410">
        <f t="shared" si="74"/>
        <v>7433.5985413657381</v>
      </c>
      <c r="L509" s="161">
        <v>0.02</v>
      </c>
      <c r="M509" s="410">
        <f t="shared" si="75"/>
        <v>7499.9699569136483</v>
      </c>
      <c r="N509" s="161">
        <v>0.02</v>
      </c>
      <c r="O509" s="410">
        <f t="shared" si="64"/>
        <v>7566.3413724615557</v>
      </c>
      <c r="P509" s="161">
        <v>0.02</v>
      </c>
      <c r="Q509" s="410">
        <f t="shared" si="65"/>
        <v>7632.7127880094649</v>
      </c>
      <c r="R509" s="161">
        <v>0.02</v>
      </c>
      <c r="S509" s="410">
        <f t="shared" si="66"/>
        <v>7699.0842035573742</v>
      </c>
      <c r="T509" s="161">
        <v>0.02</v>
      </c>
      <c r="U509" s="410">
        <f t="shared" si="67"/>
        <v>7725.6327697765346</v>
      </c>
      <c r="V509" s="161">
        <v>0.02</v>
      </c>
      <c r="W509" s="410">
        <f t="shared" si="68"/>
        <v>7765.4556191052816</v>
      </c>
      <c r="X509" s="161">
        <v>0.02</v>
      </c>
      <c r="Y509" s="410">
        <f t="shared" si="69"/>
        <v>7792.0041853244447</v>
      </c>
      <c r="Z509" s="161">
        <v>0.02</v>
      </c>
      <c r="AA509" s="410">
        <f t="shared" si="76"/>
        <v>7831.8270346531881</v>
      </c>
      <c r="AB509" s="161">
        <v>0.02</v>
      </c>
      <c r="AC509" s="410">
        <f t="shared" si="86"/>
        <v>7858.3756008723512</v>
      </c>
      <c r="AD509" s="161">
        <v>0.02</v>
      </c>
      <c r="AE509" s="410">
        <f t="shared" si="77"/>
        <v>7924.7470164202614</v>
      </c>
      <c r="AF509" s="161">
        <v>0.02</v>
      </c>
      <c r="AG509" s="410">
        <f t="shared" si="87"/>
        <v>7938.0212995298425</v>
      </c>
      <c r="AH509" s="161">
        <v>0.02</v>
      </c>
      <c r="AI509" s="410">
        <f t="shared" si="59"/>
        <v>7944.6584410846335</v>
      </c>
      <c r="AJ509" s="161">
        <v>0.02</v>
      </c>
      <c r="AK509" s="410">
        <f t="shared" si="60"/>
        <v>7963.2424374380462</v>
      </c>
      <c r="AL509" s="161">
        <v>0.02</v>
      </c>
      <c r="AM509" s="410">
        <f t="shared" si="61"/>
        <v>7991.1184319681688</v>
      </c>
      <c r="AN509" s="161">
        <v>0.02</v>
      </c>
      <c r="AO509" s="410">
        <f t="shared" si="78"/>
        <v>8004.3927150777554</v>
      </c>
      <c r="AP509" s="161">
        <v>0.02</v>
      </c>
      <c r="AQ509" s="410">
        <f t="shared" si="88"/>
        <v>8011.0298566325419</v>
      </c>
      <c r="AR509" s="161">
        <v>0.02</v>
      </c>
      <c r="AS509" s="410">
        <f t="shared" si="79"/>
        <v>8057.4898475160762</v>
      </c>
      <c r="AT509" s="161">
        <v>0.02</v>
      </c>
      <c r="AU509" s="410">
        <f t="shared" si="89"/>
        <v>8070.7641306256601</v>
      </c>
      <c r="AV509" s="161">
        <v>0.02</v>
      </c>
      <c r="AW509" s="410">
        <f t="shared" si="80"/>
        <v>8077.4012721804502</v>
      </c>
      <c r="AX509" s="161">
        <v>0.02</v>
      </c>
      <c r="AY509" s="410">
        <f t="shared" si="90"/>
        <v>8123.8612630639873</v>
      </c>
      <c r="AZ509" s="161">
        <v>0.02</v>
      </c>
      <c r="BA509" s="410">
        <f t="shared" si="81"/>
        <v>8137.1355461735666</v>
      </c>
      <c r="BB509" s="161">
        <v>0.02</v>
      </c>
      <c r="BC509" s="410">
        <f t="shared" si="91"/>
        <v>8143.7726877283585</v>
      </c>
      <c r="BD509" s="161">
        <v>0.02</v>
      </c>
      <c r="BE509" s="410">
        <f t="shared" si="82"/>
        <v>8190.2326786118956</v>
      </c>
      <c r="BF509" s="161">
        <v>0.02</v>
      </c>
      <c r="BG509" s="410">
        <f t="shared" si="92"/>
        <v>8203.5069617214776</v>
      </c>
      <c r="BH509" s="161">
        <v>0.02</v>
      </c>
      <c r="BI509" s="410">
        <f t="shared" si="83"/>
        <v>8210.1441032762705</v>
      </c>
      <c r="BJ509" s="161">
        <v>0.02</v>
      </c>
      <c r="BK509" s="410">
        <f t="shared" si="93"/>
        <v>8269.8783772693841</v>
      </c>
      <c r="BL509" s="161">
        <v>0.02</v>
      </c>
      <c r="BM509" s="410">
        <f t="shared" si="84"/>
        <v>8276.5155188241752</v>
      </c>
      <c r="BN509" s="161">
        <v>0.02</v>
      </c>
      <c r="BO509" s="410">
        <f t="shared" si="94"/>
        <v>8336.2497928172943</v>
      </c>
      <c r="BP509" s="161">
        <v>0.02</v>
      </c>
      <c r="BQ509" s="410">
        <f t="shared" si="85"/>
        <v>8342.8869343720817</v>
      </c>
      <c r="BR509" s="161">
        <v>0.02</v>
      </c>
      <c r="BS509" s="410">
        <f t="shared" si="95"/>
        <v>8402.6212083652008</v>
      </c>
      <c r="BT509" s="161">
        <v>0.02</v>
      </c>
      <c r="BU509" s="410">
        <f t="shared" si="70"/>
        <v>8409.2583499199918</v>
      </c>
      <c r="BV509" s="161">
        <v>0.02</v>
      </c>
      <c r="BW509" s="410">
        <f t="shared" si="71"/>
        <v>9290.6707483962164</v>
      </c>
    </row>
    <row r="510" spans="1:76">
      <c r="A510" s="362">
        <v>44713</v>
      </c>
      <c r="B510" s="161">
        <v>1.4999999999999999E-2</v>
      </c>
      <c r="C510" s="270">
        <f t="shared" si="52"/>
        <v>1.2704759411810851</v>
      </c>
      <c r="D510" s="161">
        <v>1.4999999999999999E-2</v>
      </c>
      <c r="E510" s="410">
        <f t="shared" si="63"/>
        <v>7410.3685459239687</v>
      </c>
      <c r="F510" s="161">
        <v>1.4999999999999999E-2</v>
      </c>
      <c r="G510" s="410">
        <f t="shared" si="72"/>
        <v>7477.7355327050982</v>
      </c>
      <c r="H510" s="161">
        <v>1.4999999999999999E-2</v>
      </c>
      <c r="I510" s="410">
        <f t="shared" si="73"/>
        <v>7543.7551797506021</v>
      </c>
      <c r="J510" s="161">
        <v>1.4999999999999999E-2</v>
      </c>
      <c r="K510" s="410">
        <f t="shared" si="74"/>
        <v>7545.1025194862232</v>
      </c>
      <c r="L510" s="161">
        <v>1.4999999999999999E-2</v>
      </c>
      <c r="M510" s="410">
        <f t="shared" si="75"/>
        <v>7612.4695062673527</v>
      </c>
      <c r="N510" s="161">
        <v>1.4999999999999999E-2</v>
      </c>
      <c r="O510" s="410">
        <f t="shared" si="64"/>
        <v>7679.8364930484786</v>
      </c>
      <c r="P510" s="161">
        <v>1.4999999999999999E-2</v>
      </c>
      <c r="Q510" s="410">
        <f t="shared" si="65"/>
        <v>7747.2034798296063</v>
      </c>
      <c r="R510" s="161">
        <v>1.4999999999999999E-2</v>
      </c>
      <c r="S510" s="410">
        <f t="shared" si="66"/>
        <v>7814.570466610734</v>
      </c>
      <c r="T510" s="161">
        <v>1.4999999999999999E-2</v>
      </c>
      <c r="U510" s="410">
        <f t="shared" si="67"/>
        <v>7841.5172613231816</v>
      </c>
      <c r="V510" s="161">
        <v>1.4999999999999999E-2</v>
      </c>
      <c r="W510" s="410">
        <f t="shared" si="68"/>
        <v>7881.9374533918599</v>
      </c>
      <c r="X510" s="161">
        <v>1.4999999999999999E-2</v>
      </c>
      <c r="Y510" s="410">
        <f t="shared" si="69"/>
        <v>7908.8842481043102</v>
      </c>
      <c r="Z510" s="161">
        <v>1.4999999999999999E-2</v>
      </c>
      <c r="AA510" s="410">
        <f t="shared" si="76"/>
        <v>7949.3044401729849</v>
      </c>
      <c r="AB510" s="161">
        <v>1.4999999999999999E-2</v>
      </c>
      <c r="AC510" s="410">
        <f t="shared" si="86"/>
        <v>7976.2512348854361</v>
      </c>
      <c r="AD510" s="161">
        <v>1.4999999999999999E-2</v>
      </c>
      <c r="AE510" s="410">
        <f t="shared" si="77"/>
        <v>8043.6182216665648</v>
      </c>
      <c r="AF510" s="161">
        <v>1.4999999999999999E-2</v>
      </c>
      <c r="AG510" s="410">
        <f t="shared" si="87"/>
        <v>8057.091619022789</v>
      </c>
      <c r="AH510" s="161">
        <v>1.4999999999999999E-2</v>
      </c>
      <c r="AI510" s="410">
        <f t="shared" si="59"/>
        <v>8063.8283177009025</v>
      </c>
      <c r="AJ510" s="161">
        <v>1.4999999999999999E-2</v>
      </c>
      <c r="AK510" s="410">
        <f t="shared" si="60"/>
        <v>8082.6910739996165</v>
      </c>
      <c r="AL510" s="161">
        <v>1.4999999999999999E-2</v>
      </c>
      <c r="AM510" s="410">
        <f t="shared" si="61"/>
        <v>8110.9852084476906</v>
      </c>
      <c r="AN510" s="161">
        <v>1.4999999999999999E-2</v>
      </c>
      <c r="AO510" s="410">
        <f t="shared" si="78"/>
        <v>8124.4586058039213</v>
      </c>
      <c r="AP510" s="161">
        <v>1.4999999999999999E-2</v>
      </c>
      <c r="AQ510" s="410">
        <f t="shared" si="88"/>
        <v>8131.1953044820293</v>
      </c>
      <c r="AR510" s="161">
        <v>1.4999999999999999E-2</v>
      </c>
      <c r="AS510" s="410">
        <f t="shared" si="79"/>
        <v>8178.3521952288165</v>
      </c>
      <c r="AT510" s="161">
        <v>1.4999999999999999E-2</v>
      </c>
      <c r="AU510" s="410">
        <f t="shared" si="89"/>
        <v>8191.8255925850444</v>
      </c>
      <c r="AV510" s="161">
        <v>1.4999999999999999E-2</v>
      </c>
      <c r="AW510" s="410">
        <f t="shared" si="80"/>
        <v>8198.562291263157</v>
      </c>
      <c r="AX510" s="161">
        <v>1.4999999999999999E-2</v>
      </c>
      <c r="AY510" s="410">
        <f t="shared" si="90"/>
        <v>8245.719182009947</v>
      </c>
      <c r="AZ510" s="161">
        <v>1.4999999999999999E-2</v>
      </c>
      <c r="BA510" s="410">
        <f t="shared" si="81"/>
        <v>8259.1925793661685</v>
      </c>
      <c r="BB510" s="161">
        <v>1.4999999999999999E-2</v>
      </c>
      <c r="BC510" s="410">
        <f t="shared" si="91"/>
        <v>8265.9292780442829</v>
      </c>
      <c r="BD510" s="161">
        <v>1.4999999999999999E-2</v>
      </c>
      <c r="BE510" s="410">
        <f t="shared" si="82"/>
        <v>8313.0861687910729</v>
      </c>
      <c r="BF510" s="161">
        <v>1.4999999999999999E-2</v>
      </c>
      <c r="BG510" s="410">
        <f t="shared" si="92"/>
        <v>8326.5595661472998</v>
      </c>
      <c r="BH510" s="161">
        <v>1.4999999999999999E-2</v>
      </c>
      <c r="BI510" s="410">
        <f t="shared" si="83"/>
        <v>8333.2962648254143</v>
      </c>
      <c r="BJ510" s="161">
        <v>1.4999999999999999E-2</v>
      </c>
      <c r="BK510" s="410">
        <f t="shared" si="93"/>
        <v>8393.9265529284239</v>
      </c>
      <c r="BL510" s="161">
        <v>1.4999999999999999E-2</v>
      </c>
      <c r="BM510" s="410">
        <f t="shared" si="84"/>
        <v>8400.6632516065365</v>
      </c>
      <c r="BN510" s="161">
        <v>1.4999999999999999E-2</v>
      </c>
      <c r="BO510" s="410">
        <f t="shared" si="94"/>
        <v>8461.2935397095534</v>
      </c>
      <c r="BP510" s="161">
        <v>1.4999999999999999E-2</v>
      </c>
      <c r="BQ510" s="410">
        <f t="shared" si="85"/>
        <v>8468.0302383876624</v>
      </c>
      <c r="BR510" s="161">
        <v>1.4999999999999999E-2</v>
      </c>
      <c r="BS510" s="410">
        <f t="shared" si="95"/>
        <v>8528.6605264906775</v>
      </c>
      <c r="BT510" s="161">
        <v>1.4999999999999999E-2</v>
      </c>
      <c r="BU510" s="410">
        <f t="shared" si="70"/>
        <v>8535.3972251687901</v>
      </c>
      <c r="BV510" s="161">
        <v>1.4999999999999999E-2</v>
      </c>
      <c r="BW510" s="410">
        <f t="shared" si="71"/>
        <v>9430.0308096221579</v>
      </c>
    </row>
    <row r="511" spans="1:76">
      <c r="A511" s="362">
        <v>44743</v>
      </c>
      <c r="B511" s="162">
        <v>2.2800000000000001E-2</v>
      </c>
      <c r="C511" s="270">
        <f t="shared" si="52"/>
        <v>1.2994427926400138</v>
      </c>
      <c r="D511" s="361">
        <v>2.2800000000000001E-2</v>
      </c>
      <c r="E511" s="410">
        <f t="shared" si="63"/>
        <v>7579.3249487710345</v>
      </c>
      <c r="F511" s="361">
        <v>2.2800000000000001E-2</v>
      </c>
      <c r="G511" s="410">
        <f t="shared" si="72"/>
        <v>7648.2279028507737</v>
      </c>
      <c r="H511" s="361">
        <v>2.2800000000000001E-2</v>
      </c>
      <c r="I511" s="410">
        <f t="shared" si="73"/>
        <v>7715.7527978489152</v>
      </c>
      <c r="J511" s="361">
        <v>2.2800000000000001E-2</v>
      </c>
      <c r="K511" s="410">
        <f t="shared" si="74"/>
        <v>7717.1308569305083</v>
      </c>
      <c r="L511" s="361">
        <v>2.2800000000000001E-2</v>
      </c>
      <c r="M511" s="410">
        <f t="shared" si="75"/>
        <v>7786.0338110102475</v>
      </c>
      <c r="N511" s="361">
        <v>2.2800000000000001E-2</v>
      </c>
      <c r="O511" s="410">
        <f t="shared" si="64"/>
        <v>7854.9367650899831</v>
      </c>
      <c r="P511" s="361">
        <v>2.2800000000000001E-2</v>
      </c>
      <c r="Q511" s="410">
        <f t="shared" si="65"/>
        <v>7923.8397191697204</v>
      </c>
      <c r="R511" s="361">
        <v>2.2800000000000001E-2</v>
      </c>
      <c r="S511" s="410">
        <f t="shared" si="66"/>
        <v>7992.7426732494578</v>
      </c>
      <c r="T511" s="361">
        <v>2.2800000000000001E-2</v>
      </c>
      <c r="U511" s="410">
        <f t="shared" si="67"/>
        <v>8020.3038548813493</v>
      </c>
      <c r="V511" s="361">
        <v>2.2800000000000001E-2</v>
      </c>
      <c r="W511" s="410">
        <f t="shared" si="68"/>
        <v>8061.6456273291933</v>
      </c>
      <c r="X511" s="361">
        <v>2.2800000000000001E-2</v>
      </c>
      <c r="Y511" s="410">
        <f t="shared" si="69"/>
        <v>8089.2068089610884</v>
      </c>
      <c r="Z511" s="361">
        <v>2.2800000000000001E-2</v>
      </c>
      <c r="AA511" s="410">
        <f t="shared" si="76"/>
        <v>8130.5485814089279</v>
      </c>
      <c r="AB511" s="361">
        <v>2.2800000000000001E-2</v>
      </c>
      <c r="AC511" s="410">
        <f t="shared" si="86"/>
        <v>8158.109763040824</v>
      </c>
      <c r="AD511" s="361">
        <v>2.2800000000000001E-2</v>
      </c>
      <c r="AE511" s="410">
        <f t="shared" si="77"/>
        <v>8227.0127171205622</v>
      </c>
      <c r="AF511" s="361">
        <v>2.2800000000000001E-2</v>
      </c>
      <c r="AG511" s="410">
        <f t="shared" si="87"/>
        <v>8240.7933079365084</v>
      </c>
      <c r="AH511" s="361">
        <v>2.2800000000000001E-2</v>
      </c>
      <c r="AI511" s="410">
        <f t="shared" si="59"/>
        <v>8247.6836033444833</v>
      </c>
      <c r="AJ511" s="361">
        <v>2.2800000000000001E-2</v>
      </c>
      <c r="AK511" s="410">
        <f t="shared" si="60"/>
        <v>8266.9764304868077</v>
      </c>
      <c r="AL511" s="361">
        <v>2.2800000000000001E-2</v>
      </c>
      <c r="AM511" s="410">
        <f t="shared" si="61"/>
        <v>8295.9156712002969</v>
      </c>
      <c r="AN511" s="361">
        <v>2.2800000000000001E-2</v>
      </c>
      <c r="AO511" s="410">
        <f t="shared" si="78"/>
        <v>8309.6962620162503</v>
      </c>
      <c r="AP511" s="361">
        <v>2.2800000000000001E-2</v>
      </c>
      <c r="AQ511" s="410">
        <f t="shared" si="88"/>
        <v>8316.5865574242198</v>
      </c>
      <c r="AR511" s="361">
        <v>2.2800000000000001E-2</v>
      </c>
      <c r="AS511" s="410">
        <f t="shared" si="79"/>
        <v>8364.8186252800333</v>
      </c>
      <c r="AT511" s="361">
        <v>2.2800000000000001E-2</v>
      </c>
      <c r="AU511" s="410">
        <f t="shared" si="89"/>
        <v>8378.5992160959831</v>
      </c>
      <c r="AV511" s="361">
        <v>2.2800000000000001E-2</v>
      </c>
      <c r="AW511" s="410">
        <f t="shared" si="80"/>
        <v>8385.4895115039562</v>
      </c>
      <c r="AX511" s="361">
        <v>2.2800000000000001E-2</v>
      </c>
      <c r="AY511" s="410">
        <f t="shared" si="90"/>
        <v>8433.7215793597734</v>
      </c>
      <c r="AZ511" s="361">
        <v>2.2800000000000001E-2</v>
      </c>
      <c r="BA511" s="410">
        <f t="shared" si="81"/>
        <v>8447.5021701757159</v>
      </c>
      <c r="BB511" s="361">
        <v>2.2800000000000001E-2</v>
      </c>
      <c r="BC511" s="410">
        <f t="shared" si="91"/>
        <v>8454.3924655836927</v>
      </c>
      <c r="BD511" s="361">
        <v>2.2800000000000001E-2</v>
      </c>
      <c r="BE511" s="410">
        <f t="shared" si="82"/>
        <v>8502.624533439508</v>
      </c>
      <c r="BF511" s="361">
        <v>2.2800000000000001E-2</v>
      </c>
      <c r="BG511" s="410">
        <f t="shared" si="92"/>
        <v>8516.4051242554578</v>
      </c>
      <c r="BH511" s="361">
        <v>2.2800000000000001E-2</v>
      </c>
      <c r="BI511" s="410">
        <f t="shared" si="83"/>
        <v>8523.2954196634328</v>
      </c>
      <c r="BJ511" s="361">
        <v>2.2800000000000001E-2</v>
      </c>
      <c r="BK511" s="410">
        <f t="shared" si="93"/>
        <v>8585.3080783351907</v>
      </c>
      <c r="BL511" s="361">
        <v>2.2800000000000001E-2</v>
      </c>
      <c r="BM511" s="410">
        <f t="shared" si="84"/>
        <v>8592.1983737431656</v>
      </c>
      <c r="BN511" s="361">
        <v>2.2800000000000001E-2</v>
      </c>
      <c r="BO511" s="410">
        <f t="shared" si="94"/>
        <v>8654.2110324149307</v>
      </c>
      <c r="BP511" s="361">
        <v>2.2800000000000001E-2</v>
      </c>
      <c r="BQ511" s="410">
        <f t="shared" si="85"/>
        <v>8661.1013278229002</v>
      </c>
      <c r="BR511" s="361">
        <v>2.2800000000000001E-2</v>
      </c>
      <c r="BS511" s="410">
        <f t="shared" si="95"/>
        <v>8723.1139864946635</v>
      </c>
      <c r="BT511" s="361">
        <v>2.2800000000000001E-2</v>
      </c>
      <c r="BU511" s="410">
        <f t="shared" si="70"/>
        <v>8730.0042819026385</v>
      </c>
      <c r="BV511" s="361">
        <v>2.2800000000000001E-2</v>
      </c>
      <c r="BW511" s="410">
        <f t="shared" si="71"/>
        <v>9645.035512081542</v>
      </c>
    </row>
    <row r="512" spans="1:76">
      <c r="A512" s="362">
        <v>44774</v>
      </c>
      <c r="B512" s="161">
        <v>2.1399999999999999E-2</v>
      </c>
      <c r="C512" s="270">
        <f t="shared" si="52"/>
        <v>1.3272508684025102</v>
      </c>
      <c r="D512" s="161">
        <v>2.1399999999999999E-2</v>
      </c>
      <c r="E512" s="410">
        <f t="shared" si="63"/>
        <v>7741.5225026747357</v>
      </c>
      <c r="F512" s="161">
        <v>2.1399999999999999E-2</v>
      </c>
      <c r="G512" s="410">
        <f t="shared" si="72"/>
        <v>7811.8999799717812</v>
      </c>
      <c r="H512" s="161">
        <v>2.1399999999999999E-2</v>
      </c>
      <c r="I512" s="410">
        <f t="shared" si="73"/>
        <v>7880.869907722883</v>
      </c>
      <c r="J512" s="161">
        <v>2.1399999999999999E-2</v>
      </c>
      <c r="K512" s="410">
        <f t="shared" si="74"/>
        <v>7882.2774572688222</v>
      </c>
      <c r="L512" s="161">
        <v>2.1399999999999999E-2</v>
      </c>
      <c r="M512" s="410">
        <f t="shared" si="75"/>
        <v>7952.6549345658677</v>
      </c>
      <c r="N512" s="161">
        <v>2.1399999999999999E-2</v>
      </c>
      <c r="O512" s="410">
        <f t="shared" si="64"/>
        <v>8023.0324118629096</v>
      </c>
      <c r="P512" s="161">
        <v>2.1399999999999999E-2</v>
      </c>
      <c r="Q512" s="410">
        <f t="shared" si="65"/>
        <v>8093.4098891599533</v>
      </c>
      <c r="R512" s="161">
        <v>2.1399999999999999E-2</v>
      </c>
      <c r="S512" s="410">
        <f t="shared" si="66"/>
        <v>8163.787366456997</v>
      </c>
      <c r="T512" s="161">
        <v>2.1399999999999999E-2</v>
      </c>
      <c r="U512" s="410">
        <f t="shared" si="67"/>
        <v>8191.9383573758105</v>
      </c>
      <c r="V512" s="161">
        <v>2.1399999999999999E-2</v>
      </c>
      <c r="W512" s="410">
        <f t="shared" si="68"/>
        <v>8234.1648437540389</v>
      </c>
      <c r="X512" s="161">
        <v>2.1399999999999999E-2</v>
      </c>
      <c r="Y512" s="410">
        <f t="shared" si="69"/>
        <v>8262.315834672856</v>
      </c>
      <c r="Z512" s="161">
        <v>2.1399999999999999E-2</v>
      </c>
      <c r="AA512" s="410">
        <f t="shared" si="76"/>
        <v>8304.5423210510799</v>
      </c>
      <c r="AB512" s="161">
        <v>2.1399999999999999E-2</v>
      </c>
      <c r="AC512" s="410">
        <f t="shared" si="86"/>
        <v>8332.6933119698988</v>
      </c>
      <c r="AD512" s="161">
        <v>2.1399999999999999E-2</v>
      </c>
      <c r="AE512" s="410">
        <f t="shared" si="77"/>
        <v>8403.0707892669434</v>
      </c>
      <c r="AF512" s="161">
        <v>2.1399999999999999E-2</v>
      </c>
      <c r="AG512" s="410">
        <f t="shared" si="87"/>
        <v>8417.1462847263501</v>
      </c>
      <c r="AH512" s="161">
        <v>2.1399999999999999E-2</v>
      </c>
      <c r="AI512" s="410">
        <f t="shared" si="59"/>
        <v>8424.1840324560562</v>
      </c>
      <c r="AJ512" s="161">
        <v>2.1399999999999999E-2</v>
      </c>
      <c r="AK512" s="410">
        <f t="shared" si="60"/>
        <v>8443.8897260992253</v>
      </c>
      <c r="AL512" s="161">
        <v>2.1399999999999999E-2</v>
      </c>
      <c r="AM512" s="410">
        <f t="shared" si="61"/>
        <v>8473.4482665639844</v>
      </c>
      <c r="AN512" s="161">
        <v>2.1399999999999999E-2</v>
      </c>
      <c r="AO512" s="410">
        <f t="shared" si="78"/>
        <v>8487.5237620233984</v>
      </c>
      <c r="AP512" s="161">
        <v>2.1399999999999999E-2</v>
      </c>
      <c r="AQ512" s="410">
        <f t="shared" si="88"/>
        <v>8494.561509753099</v>
      </c>
      <c r="AR512" s="161">
        <v>2.1399999999999999E-2</v>
      </c>
      <c r="AS512" s="410">
        <f t="shared" si="79"/>
        <v>8543.8257438610271</v>
      </c>
      <c r="AT512" s="161">
        <v>2.1399999999999999E-2</v>
      </c>
      <c r="AU512" s="410">
        <f t="shared" si="89"/>
        <v>8557.9012393204375</v>
      </c>
      <c r="AV512" s="161">
        <v>2.1399999999999999E-2</v>
      </c>
      <c r="AW512" s="410">
        <f t="shared" si="80"/>
        <v>8564.9389870501418</v>
      </c>
      <c r="AX512" s="161">
        <v>2.1399999999999999E-2</v>
      </c>
      <c r="AY512" s="410">
        <f t="shared" si="90"/>
        <v>8614.2032211580736</v>
      </c>
      <c r="AZ512" s="161">
        <v>2.1399999999999999E-2</v>
      </c>
      <c r="BA512" s="410">
        <f t="shared" si="81"/>
        <v>8628.2787166174767</v>
      </c>
      <c r="BB512" s="161">
        <v>2.1399999999999999E-2</v>
      </c>
      <c r="BC512" s="410">
        <f t="shared" si="91"/>
        <v>8635.3164643471846</v>
      </c>
      <c r="BD512" s="161">
        <v>2.1399999999999999E-2</v>
      </c>
      <c r="BE512" s="410">
        <f t="shared" si="82"/>
        <v>8684.5806984551145</v>
      </c>
      <c r="BF512" s="161">
        <v>2.1399999999999999E-2</v>
      </c>
      <c r="BG512" s="410">
        <f t="shared" si="92"/>
        <v>8698.6561939145249</v>
      </c>
      <c r="BH512" s="161">
        <v>2.1399999999999999E-2</v>
      </c>
      <c r="BI512" s="410">
        <f t="shared" si="83"/>
        <v>8705.693941644231</v>
      </c>
      <c r="BJ512" s="161">
        <v>2.1399999999999999E-2</v>
      </c>
      <c r="BK512" s="410">
        <f t="shared" si="93"/>
        <v>8769.0336712115641</v>
      </c>
      <c r="BL512" s="161">
        <v>2.1399999999999999E-2</v>
      </c>
      <c r="BM512" s="410">
        <f t="shared" si="84"/>
        <v>8776.0714189412702</v>
      </c>
      <c r="BN512" s="161">
        <v>2.1399999999999999E-2</v>
      </c>
      <c r="BO512" s="410">
        <f t="shared" si="94"/>
        <v>8839.4111485086105</v>
      </c>
      <c r="BP512" s="161">
        <v>2.1399999999999999E-2</v>
      </c>
      <c r="BQ512" s="410">
        <f t="shared" si="85"/>
        <v>8846.4488962383111</v>
      </c>
      <c r="BR512" s="161">
        <v>2.1399999999999999E-2</v>
      </c>
      <c r="BS512" s="410">
        <f t="shared" si="95"/>
        <v>8909.7886258056496</v>
      </c>
      <c r="BT512" s="161">
        <v>2.1399999999999999E-2</v>
      </c>
      <c r="BU512" s="410">
        <f t="shared" si="70"/>
        <v>8916.8263735353557</v>
      </c>
      <c r="BV512" s="161">
        <v>2.1399999999999999E-2</v>
      </c>
      <c r="BW512" s="410">
        <f t="shared" si="71"/>
        <v>9851.4392720400883</v>
      </c>
    </row>
    <row r="513" spans="1:76">
      <c r="A513" s="362" t="s">
        <v>134</v>
      </c>
      <c r="B513" s="161">
        <v>8.6E-3</v>
      </c>
      <c r="C513" s="270"/>
      <c r="D513" s="161">
        <v>0.19</v>
      </c>
      <c r="E513" s="410">
        <f t="shared" si="63"/>
        <v>9212.4117781829354</v>
      </c>
      <c r="F513" s="161">
        <v>0.17</v>
      </c>
      <c r="G513" s="410">
        <f t="shared" si="72"/>
        <v>9139.9229765669843</v>
      </c>
      <c r="H513" s="161">
        <v>0.16</v>
      </c>
      <c r="I513" s="410">
        <f t="shared" si="73"/>
        <v>9141.8090929585433</v>
      </c>
      <c r="J513" s="161">
        <v>0.16</v>
      </c>
      <c r="K513" s="410">
        <f t="shared" si="74"/>
        <v>9143.4418504318328</v>
      </c>
      <c r="L513" s="161">
        <v>0.15</v>
      </c>
      <c r="M513" s="410">
        <f t="shared" si="75"/>
        <v>9145.5531747507466</v>
      </c>
      <c r="N513" s="161">
        <v>0.14000000000000001</v>
      </c>
      <c r="O513" s="410">
        <f t="shared" si="64"/>
        <v>9146.2569495237185</v>
      </c>
      <c r="P513" s="161">
        <v>0.13</v>
      </c>
      <c r="Q513" s="410">
        <f t="shared" si="65"/>
        <v>9145.5531747507466</v>
      </c>
      <c r="R513" s="161">
        <v>0.12</v>
      </c>
      <c r="S513" s="410">
        <f t="shared" si="66"/>
        <v>9143.4418504318382</v>
      </c>
      <c r="T513" s="161">
        <v>0.12</v>
      </c>
      <c r="U513" s="410">
        <f t="shared" si="67"/>
        <v>9174.9709602609091</v>
      </c>
      <c r="V513" s="161">
        <v>0.11</v>
      </c>
      <c r="W513" s="410">
        <f t="shared" si="68"/>
        <v>9139.9229765669843</v>
      </c>
      <c r="X513" s="161">
        <v>0.11</v>
      </c>
      <c r="Y513" s="410">
        <f t="shared" si="69"/>
        <v>9171.1705764868711</v>
      </c>
      <c r="Z513" s="161">
        <v>0.105</v>
      </c>
      <c r="AA513" s="410">
        <f t="shared" si="76"/>
        <v>9176.519264761444</v>
      </c>
      <c r="AB513" s="161">
        <v>0.10299999999999999</v>
      </c>
      <c r="AC513" s="410">
        <f t="shared" si="86"/>
        <v>9190.9607231027985</v>
      </c>
      <c r="AD513" s="161">
        <v>9.2999999999999999E-2</v>
      </c>
      <c r="AE513" s="410">
        <f t="shared" si="77"/>
        <v>9184.5563726687687</v>
      </c>
      <c r="AF513" s="161">
        <v>0.09</v>
      </c>
      <c r="AG513" s="410">
        <f t="shared" si="87"/>
        <v>9174.6894503517215</v>
      </c>
      <c r="AH513" s="161">
        <v>0.09</v>
      </c>
      <c r="AI513" s="410">
        <f t="shared" si="59"/>
        <v>9182.3605953771021</v>
      </c>
      <c r="AJ513" s="161">
        <v>0.08</v>
      </c>
      <c r="AK513" s="410">
        <f t="shared" si="60"/>
        <v>9119.4009041871632</v>
      </c>
      <c r="AL513" s="161">
        <v>0.08</v>
      </c>
      <c r="AM513" s="410">
        <f t="shared" si="61"/>
        <v>9151.3241278891037</v>
      </c>
      <c r="AN513" s="161">
        <v>0.08</v>
      </c>
      <c r="AO513" s="410">
        <f t="shared" si="78"/>
        <v>9166.5256629852702</v>
      </c>
      <c r="AP513" s="161">
        <v>0.08</v>
      </c>
      <c r="AQ513" s="410">
        <f t="shared" si="88"/>
        <v>9174.126430533348</v>
      </c>
      <c r="AR513" s="161">
        <v>7.0000000000000007E-2</v>
      </c>
      <c r="AS513" s="410">
        <f t="shared" si="79"/>
        <v>9141.8935459312997</v>
      </c>
      <c r="AT513" s="161">
        <v>5.8999999999999997E-2</v>
      </c>
      <c r="AU513" s="410">
        <f t="shared" si="89"/>
        <v>9062.8174124403431</v>
      </c>
      <c r="AV513" s="161">
        <v>5.8000000000000003E-2</v>
      </c>
      <c r="AW513" s="410">
        <f t="shared" si="80"/>
        <v>9061.7054482990497</v>
      </c>
      <c r="AX513" s="161">
        <v>5.7000000000000002E-2</v>
      </c>
      <c r="AY513" s="410">
        <f t="shared" si="90"/>
        <v>9105.2128047640836</v>
      </c>
      <c r="AZ513" s="161">
        <v>5.6000000000000001E-2</v>
      </c>
      <c r="BA513" s="410">
        <f t="shared" si="81"/>
        <v>9111.4623247480558</v>
      </c>
      <c r="BB513" s="161">
        <v>5.5E-2</v>
      </c>
      <c r="BC513" s="410">
        <f t="shared" si="91"/>
        <v>9110.2588698862801</v>
      </c>
      <c r="BD513" s="161">
        <v>5.0999999999999997E-2</v>
      </c>
      <c r="BE513" s="410">
        <f t="shared" si="82"/>
        <v>9127.4943140763244</v>
      </c>
      <c r="BF513" s="161">
        <v>0.05</v>
      </c>
      <c r="BG513" s="410">
        <f t="shared" si="92"/>
        <v>9133.5890036102519</v>
      </c>
      <c r="BH513" s="161">
        <v>4.9000000000000002E-2</v>
      </c>
      <c r="BI513" s="410">
        <f t="shared" si="83"/>
        <v>9132.2729447847978</v>
      </c>
      <c r="BJ513" s="161">
        <v>4.9150399999999997E-2</v>
      </c>
      <c r="BK513" s="410">
        <f t="shared" si="93"/>
        <v>9200.0351837650815</v>
      </c>
      <c r="BL513" s="161">
        <v>4.8313599999999998E-2</v>
      </c>
      <c r="BM513" s="410">
        <f t="shared" si="84"/>
        <v>9200.0750230474314</v>
      </c>
      <c r="BN513" s="161">
        <v>4.0841700000000002E-2</v>
      </c>
      <c r="BO513" s="410">
        <f t="shared" si="94"/>
        <v>9200.4277268126552</v>
      </c>
      <c r="BP513" s="161">
        <v>4.0018100000000001E-2</v>
      </c>
      <c r="BQ513" s="410">
        <f t="shared" si="85"/>
        <v>9200.4669728128647</v>
      </c>
      <c r="BR513" s="161">
        <v>3.2506300000000002E-2</v>
      </c>
      <c r="BS513" s="410">
        <f t="shared" si="95"/>
        <v>9199.4128878126776</v>
      </c>
      <c r="BT513" s="161">
        <v>3.1739000000000003E-2</v>
      </c>
      <c r="BU513" s="410">
        <f t="shared" si="70"/>
        <v>9199.8375258049946</v>
      </c>
      <c r="BV513" s="161">
        <v>0.03</v>
      </c>
      <c r="BW513" s="410">
        <f t="shared" si="71"/>
        <v>10146.982450201291</v>
      </c>
    </row>
    <row r="514" spans="1:76">
      <c r="A514" s="362">
        <v>44835</v>
      </c>
      <c r="B514" s="161">
        <v>8.9999999999999998E-4</v>
      </c>
      <c r="C514" s="270"/>
      <c r="D514" s="161">
        <v>8.9999999999999998E-4</v>
      </c>
      <c r="E514" s="410">
        <f t="shared" si="63"/>
        <v>9220.7029487832988</v>
      </c>
      <c r="F514" s="161">
        <v>8.9999999999999998E-4</v>
      </c>
      <c r="G514" s="410">
        <f t="shared" si="72"/>
        <v>9148.1489072458935</v>
      </c>
      <c r="H514" s="161">
        <v>8.9999999999999998E-4</v>
      </c>
      <c r="I514" s="410">
        <f t="shared" si="73"/>
        <v>9150.0367211422054</v>
      </c>
      <c r="J514" s="161">
        <v>8.9999999999999998E-4</v>
      </c>
      <c r="K514" s="410">
        <f t="shared" si="74"/>
        <v>9151.6709480972204</v>
      </c>
      <c r="L514" s="161">
        <v>8.9999999999999998E-4</v>
      </c>
      <c r="M514" s="410">
        <f t="shared" si="75"/>
        <v>9153.7841726080205</v>
      </c>
      <c r="N514" s="161">
        <v>8.9999999999999998E-4</v>
      </c>
      <c r="O514" s="410">
        <f t="shared" si="64"/>
        <v>9154.4885807782885</v>
      </c>
      <c r="P514" s="161">
        <v>8.9999999999999998E-4</v>
      </c>
      <c r="Q514" s="410">
        <f t="shared" si="65"/>
        <v>9153.7841726080205</v>
      </c>
      <c r="R514" s="161">
        <v>8.9999999999999998E-4</v>
      </c>
      <c r="S514" s="410">
        <f t="shared" si="66"/>
        <v>9151.6709480972258</v>
      </c>
      <c r="T514" s="161">
        <v>8.9999999999999998E-4</v>
      </c>
      <c r="U514" s="410">
        <f t="shared" si="67"/>
        <v>9183.2284341251434</v>
      </c>
      <c r="V514" s="161">
        <v>8.9999999999999998E-4</v>
      </c>
      <c r="W514" s="410">
        <f t="shared" si="68"/>
        <v>9148.1489072458935</v>
      </c>
      <c r="X514" s="161">
        <v>8.9999999999999998E-4</v>
      </c>
      <c r="Y514" s="410">
        <f t="shared" si="69"/>
        <v>9179.4246300057075</v>
      </c>
      <c r="Z514" s="161">
        <v>8.9999999999999998E-4</v>
      </c>
      <c r="AA514" s="410">
        <f t="shared" si="76"/>
        <v>9184.7781320997292</v>
      </c>
      <c r="AB514" s="161">
        <v>8.9999999999999998E-4</v>
      </c>
      <c r="AC514" s="410">
        <f t="shared" si="86"/>
        <v>9199.2325877535895</v>
      </c>
      <c r="AD514" s="161">
        <v>8.9999999999999998E-4</v>
      </c>
      <c r="AE514" s="410">
        <f t="shared" si="77"/>
        <v>9192.8224734041705</v>
      </c>
      <c r="AF514" s="161">
        <v>8.9999999999999998E-4</v>
      </c>
      <c r="AG514" s="410">
        <f t="shared" si="87"/>
        <v>9182.9466708570362</v>
      </c>
      <c r="AH514" s="161">
        <v>8.9999999999999998E-4</v>
      </c>
      <c r="AI514" s="410">
        <f t="shared" si="59"/>
        <v>9190.6247199129411</v>
      </c>
      <c r="AJ514" s="161">
        <v>8.9999999999999998E-4</v>
      </c>
      <c r="AK514" s="410">
        <f t="shared" si="60"/>
        <v>9127.6083650009314</v>
      </c>
      <c r="AL514" s="161">
        <v>8.9999999999999998E-4</v>
      </c>
      <c r="AM514" s="410">
        <f t="shared" si="61"/>
        <v>9159.560319604203</v>
      </c>
      <c r="AN514" s="161">
        <v>8.9999999999999998E-4</v>
      </c>
      <c r="AO514" s="410">
        <f t="shared" si="78"/>
        <v>9174.7755360819556</v>
      </c>
      <c r="AP514" s="161">
        <v>8.9999999999999998E-4</v>
      </c>
      <c r="AQ514" s="410">
        <f t="shared" si="88"/>
        <v>9182.3831443208273</v>
      </c>
      <c r="AR514" s="161">
        <v>8.9999999999999998E-4</v>
      </c>
      <c r="AS514" s="410">
        <f t="shared" si="79"/>
        <v>9150.1212501226364</v>
      </c>
      <c r="AT514" s="161">
        <v>8.9999999999999998E-4</v>
      </c>
      <c r="AU514" s="410">
        <f t="shared" si="89"/>
        <v>9070.9739481115394</v>
      </c>
      <c r="AV514" s="161">
        <v>8.9999999999999998E-4</v>
      </c>
      <c r="AW514" s="410">
        <f t="shared" si="80"/>
        <v>9069.8609832025177</v>
      </c>
      <c r="AX514" s="161">
        <v>8.9999999999999998E-4</v>
      </c>
      <c r="AY514" s="410">
        <f t="shared" si="90"/>
        <v>9113.4074962883697</v>
      </c>
      <c r="AZ514" s="161">
        <v>8.9999999999999998E-4</v>
      </c>
      <c r="BA514" s="410">
        <f t="shared" si="81"/>
        <v>9119.6626408403281</v>
      </c>
      <c r="BB514" s="161">
        <v>8.9999999999999998E-4</v>
      </c>
      <c r="BC514" s="410">
        <f t="shared" si="91"/>
        <v>9118.4581028691773</v>
      </c>
      <c r="BD514" s="161">
        <v>8.9999999999999998E-4</v>
      </c>
      <c r="BE514" s="410">
        <f t="shared" si="82"/>
        <v>9135.7090589589916</v>
      </c>
      <c r="BF514" s="161">
        <v>8.9999999999999998E-4</v>
      </c>
      <c r="BG514" s="410">
        <f t="shared" si="92"/>
        <v>9141.8092337135004</v>
      </c>
      <c r="BH514" s="161">
        <v>8.9999999999999998E-4</v>
      </c>
      <c r="BI514" s="410">
        <f t="shared" si="83"/>
        <v>9140.4919904351027</v>
      </c>
      <c r="BJ514" s="161">
        <v>8.9999999999999998E-4</v>
      </c>
      <c r="BK514" s="410">
        <f t="shared" si="93"/>
        <v>9208.3152154304698</v>
      </c>
      <c r="BL514" s="161">
        <v>8.9999999999999998E-4</v>
      </c>
      <c r="BM514" s="410">
        <f t="shared" si="84"/>
        <v>9208.3550905681732</v>
      </c>
      <c r="BN514" s="161">
        <v>8.9999999999999998E-4</v>
      </c>
      <c r="BO514" s="410">
        <f t="shared" si="94"/>
        <v>9208.7081117667858</v>
      </c>
      <c r="BP514" s="161">
        <v>8.9999999999999998E-4</v>
      </c>
      <c r="BQ514" s="410">
        <f t="shared" si="85"/>
        <v>9208.7473930883953</v>
      </c>
      <c r="BR514" s="161">
        <v>8.9999999999999998E-4</v>
      </c>
      <c r="BS514" s="410">
        <f t="shared" si="95"/>
        <v>9207.6923594117088</v>
      </c>
      <c r="BT514" s="161">
        <v>8.9999999999999998E-4</v>
      </c>
      <c r="BU514" s="410">
        <f t="shared" si="70"/>
        <v>9208.1173795782179</v>
      </c>
      <c r="BV514" s="161">
        <v>8.9999999999999998E-4</v>
      </c>
      <c r="BW514" s="410">
        <f t="shared" si="71"/>
        <v>10156.11473440647</v>
      </c>
      <c r="BX514" s="367"/>
    </row>
    <row r="515" spans="1:76">
      <c r="A515" s="362">
        <v>44866</v>
      </c>
      <c r="B515" s="161">
        <v>8.9999999999999998E-4</v>
      </c>
      <c r="C515" s="270"/>
      <c r="D515" s="161">
        <v>8.9999999999999998E-4</v>
      </c>
      <c r="E515" s="410">
        <f t="shared" si="63"/>
        <v>9229.0015814372036</v>
      </c>
      <c r="F515" s="161">
        <v>8.9999999999999998E-4</v>
      </c>
      <c r="G515" s="410">
        <f t="shared" si="72"/>
        <v>9156.382241262414</v>
      </c>
      <c r="H515" s="161">
        <v>8.9999999999999998E-4</v>
      </c>
      <c r="I515" s="410">
        <f t="shared" si="73"/>
        <v>9158.2717541912316</v>
      </c>
      <c r="J515" s="161">
        <v>8.9999999999999998E-4</v>
      </c>
      <c r="K515" s="410">
        <f t="shared" si="74"/>
        <v>9159.9074519505066</v>
      </c>
      <c r="L515" s="161">
        <v>8.9999999999999998E-4</v>
      </c>
      <c r="M515" s="410">
        <f t="shared" si="75"/>
        <v>9162.0225783633668</v>
      </c>
      <c r="N515" s="161">
        <v>8.9999999999999998E-4</v>
      </c>
      <c r="O515" s="410">
        <f t="shared" si="64"/>
        <v>9162.7276205009875</v>
      </c>
      <c r="P515" s="161">
        <v>8.9999999999999998E-4</v>
      </c>
      <c r="Q515" s="410">
        <f t="shared" si="65"/>
        <v>9162.0225783633668</v>
      </c>
      <c r="R515" s="161">
        <v>8.9999999999999998E-4</v>
      </c>
      <c r="S515" s="410">
        <f t="shared" si="66"/>
        <v>9159.907451950512</v>
      </c>
      <c r="T515" s="161">
        <v>8.9999999999999998E-4</v>
      </c>
      <c r="U515" s="410">
        <f t="shared" si="67"/>
        <v>9191.4933397158547</v>
      </c>
      <c r="V515" s="161">
        <v>8.9999999999999998E-4</v>
      </c>
      <c r="W515" s="410">
        <f t="shared" si="68"/>
        <v>9156.382241262414</v>
      </c>
      <c r="X515" s="161">
        <v>8.9999999999999998E-4</v>
      </c>
      <c r="Y515" s="410">
        <f t="shared" si="69"/>
        <v>9187.6861121727125</v>
      </c>
      <c r="Z515" s="161">
        <v>8.9999999999999998E-4</v>
      </c>
      <c r="AA515" s="410">
        <f t="shared" si="76"/>
        <v>9193.0444324186174</v>
      </c>
      <c r="AB515" s="161">
        <v>8.9999999999999998E-4</v>
      </c>
      <c r="AC515" s="410">
        <f t="shared" si="86"/>
        <v>9207.5118970825661</v>
      </c>
      <c r="AD515" s="161">
        <v>8.9999999999999998E-4</v>
      </c>
      <c r="AE515" s="410">
        <f t="shared" si="77"/>
        <v>9201.0960136302328</v>
      </c>
      <c r="AF515" s="161">
        <v>8.9999999999999998E-4</v>
      </c>
      <c r="AG515" s="410">
        <f t="shared" si="87"/>
        <v>9191.2113228608068</v>
      </c>
      <c r="AH515" s="161">
        <v>8.9999999999999998E-4</v>
      </c>
      <c r="AI515" s="410">
        <f t="shared" si="59"/>
        <v>9198.896282160862</v>
      </c>
      <c r="AJ515" s="161">
        <v>8.9999999999999998E-4</v>
      </c>
      <c r="AK515" s="410">
        <f t="shared" si="60"/>
        <v>9135.8232125294307</v>
      </c>
      <c r="AL515" s="161">
        <v>8.9999999999999998E-4</v>
      </c>
      <c r="AM515" s="410">
        <f t="shared" si="61"/>
        <v>9167.8039238918464</v>
      </c>
      <c r="AN515" s="161">
        <v>8.9999999999999998E-4</v>
      </c>
      <c r="AO515" s="410">
        <f t="shared" si="78"/>
        <v>9183.0328340644282</v>
      </c>
      <c r="AP515" s="161">
        <v>8.9999999999999998E-4</v>
      </c>
      <c r="AQ515" s="410">
        <f t="shared" si="88"/>
        <v>9190.6472891507146</v>
      </c>
      <c r="AR515" s="161">
        <v>8.9999999999999998E-4</v>
      </c>
      <c r="AS515" s="410">
        <f t="shared" si="79"/>
        <v>9158.3563592477458</v>
      </c>
      <c r="AT515" s="161">
        <v>8.9999999999999998E-4</v>
      </c>
      <c r="AU515" s="410">
        <f t="shared" si="89"/>
        <v>9079.1378246648383</v>
      </c>
      <c r="AV515" s="161">
        <v>8.9999999999999998E-4</v>
      </c>
      <c r="AW515" s="410">
        <f t="shared" si="80"/>
        <v>9078.0238580873993</v>
      </c>
      <c r="AX515" s="161">
        <v>8.9999999999999998E-4</v>
      </c>
      <c r="AY515" s="410">
        <f t="shared" si="90"/>
        <v>9121.6095630350283</v>
      </c>
      <c r="AZ515" s="161">
        <v>8.9999999999999998E-4</v>
      </c>
      <c r="BA515" s="410">
        <f t="shared" si="81"/>
        <v>9127.8703372170839</v>
      </c>
      <c r="BB515" s="161">
        <v>8.9999999999999998E-4</v>
      </c>
      <c r="BC515" s="410">
        <f t="shared" si="91"/>
        <v>9126.6647151617581</v>
      </c>
      <c r="BD515" s="161">
        <v>8.9999999999999998E-4</v>
      </c>
      <c r="BE515" s="410">
        <f t="shared" si="82"/>
        <v>9143.9311971120533</v>
      </c>
      <c r="BF515" s="161">
        <v>8.9999999999999998E-4</v>
      </c>
      <c r="BG515" s="410">
        <f t="shared" si="92"/>
        <v>9150.0368620238423</v>
      </c>
      <c r="BH515" s="161">
        <v>8.9999999999999998E-4</v>
      </c>
      <c r="BI515" s="410">
        <f t="shared" si="83"/>
        <v>9148.7184332264933</v>
      </c>
      <c r="BJ515" s="161">
        <v>8.9999999999999998E-4</v>
      </c>
      <c r="BK515" s="410">
        <f t="shared" si="93"/>
        <v>9216.6026991243561</v>
      </c>
      <c r="BL515" s="161">
        <v>8.9999999999999998E-4</v>
      </c>
      <c r="BM515" s="410">
        <f t="shared" si="84"/>
        <v>9216.6426101496836</v>
      </c>
      <c r="BN515" s="161">
        <v>8.9999999999999998E-4</v>
      </c>
      <c r="BO515" s="410">
        <f t="shared" si="94"/>
        <v>9216.9959490673755</v>
      </c>
      <c r="BP515" s="161">
        <v>8.9999999999999998E-4</v>
      </c>
      <c r="BQ515" s="410">
        <f t="shared" si="85"/>
        <v>9217.0352657421736</v>
      </c>
      <c r="BR515" s="161">
        <v>8.9999999999999998E-4</v>
      </c>
      <c r="BS515" s="410">
        <f t="shared" si="95"/>
        <v>9215.9792825351778</v>
      </c>
      <c r="BT515" s="161">
        <v>8.9999999999999998E-4</v>
      </c>
      <c r="BU515" s="410">
        <f t="shared" si="70"/>
        <v>9216.4046852198371</v>
      </c>
      <c r="BV515" s="161">
        <v>8.9999999999999998E-4</v>
      </c>
      <c r="BW515" s="410">
        <f t="shared" si="71"/>
        <v>10165.255237667436</v>
      </c>
      <c r="BX515" s="367"/>
    </row>
    <row r="516" spans="1:76">
      <c r="A516" s="362">
        <v>44896</v>
      </c>
      <c r="B516" s="161">
        <v>1.1999999999999999E-3</v>
      </c>
      <c r="C516" s="270"/>
      <c r="D516" s="161">
        <v>1.1999999999999999E-3</v>
      </c>
      <c r="E516" s="410">
        <f t="shared" si="63"/>
        <v>9240.0763833349283</v>
      </c>
      <c r="F516" s="161">
        <v>1.1999999999999999E-3</v>
      </c>
      <c r="G516" s="410">
        <f t="shared" si="72"/>
        <v>9167.3698999519293</v>
      </c>
      <c r="H516" s="161">
        <v>1.1999999999999999E-3</v>
      </c>
      <c r="I516" s="410">
        <f t="shared" si="73"/>
        <v>9169.2616802962621</v>
      </c>
      <c r="J516" s="161">
        <v>1.1999999999999999E-3</v>
      </c>
      <c r="K516" s="410">
        <f t="shared" si="74"/>
        <v>9170.8993408928472</v>
      </c>
      <c r="L516" s="161">
        <v>1.1999999999999999E-3</v>
      </c>
      <c r="M516" s="410">
        <f t="shared" si="75"/>
        <v>9173.0170054574046</v>
      </c>
      <c r="N516" s="161">
        <v>1.1999999999999999E-3</v>
      </c>
      <c r="O516" s="410">
        <f t="shared" si="64"/>
        <v>9173.7228936455904</v>
      </c>
      <c r="P516" s="161">
        <v>1.1999999999999999E-3</v>
      </c>
      <c r="Q516" s="410">
        <f t="shared" si="65"/>
        <v>9173.0170054574046</v>
      </c>
      <c r="R516" s="161">
        <v>1.1999999999999999E-3</v>
      </c>
      <c r="S516" s="410">
        <f t="shared" si="66"/>
        <v>9170.8993408928527</v>
      </c>
      <c r="T516" s="161">
        <v>1.1999999999999999E-3</v>
      </c>
      <c r="U516" s="410">
        <f t="shared" si="67"/>
        <v>9202.5231317235139</v>
      </c>
      <c r="V516" s="161">
        <v>1.1999999999999999E-3</v>
      </c>
      <c r="W516" s="410">
        <f t="shared" si="68"/>
        <v>9167.3698999519293</v>
      </c>
      <c r="X516" s="161">
        <v>1.1999999999999999E-3</v>
      </c>
      <c r="Y516" s="410">
        <f t="shared" si="69"/>
        <v>9198.7113355073197</v>
      </c>
      <c r="Z516" s="161">
        <v>1.1999999999999999E-3</v>
      </c>
      <c r="AA516" s="410">
        <f t="shared" si="76"/>
        <v>9204.0760857375208</v>
      </c>
      <c r="AB516" s="161">
        <v>1.1999999999999999E-3</v>
      </c>
      <c r="AC516" s="410">
        <f t="shared" si="86"/>
        <v>9218.5609113590654</v>
      </c>
      <c r="AD516" s="161">
        <v>1.1999999999999999E-3</v>
      </c>
      <c r="AE516" s="410">
        <f t="shared" si="77"/>
        <v>9212.1373288465893</v>
      </c>
      <c r="AF516" s="161">
        <v>1.1999999999999999E-3</v>
      </c>
      <c r="AG516" s="410">
        <f t="shared" si="87"/>
        <v>9202.2407764482414</v>
      </c>
      <c r="AH516" s="161">
        <v>1.1999999999999999E-3</v>
      </c>
      <c r="AI516" s="410">
        <f t="shared" si="59"/>
        <v>9209.9349576994555</v>
      </c>
      <c r="AJ516" s="161">
        <v>1.1999999999999999E-3</v>
      </c>
      <c r="AK516" s="410">
        <f t="shared" si="60"/>
        <v>9146.7862003844675</v>
      </c>
      <c r="AL516" s="161">
        <v>1.1999999999999999E-3</v>
      </c>
      <c r="AM516" s="410">
        <f t="shared" si="61"/>
        <v>9178.8052886005171</v>
      </c>
      <c r="AN516" s="161">
        <v>1.1999999999999999E-3</v>
      </c>
      <c r="AO516" s="410">
        <f t="shared" si="78"/>
        <v>9194.0524734653063</v>
      </c>
      <c r="AP516" s="161">
        <v>1.1999999999999999E-3</v>
      </c>
      <c r="AQ516" s="410">
        <f t="shared" si="88"/>
        <v>9201.6760658976964</v>
      </c>
      <c r="AR516" s="161">
        <v>1.1999999999999999E-3</v>
      </c>
      <c r="AS516" s="410">
        <f t="shared" si="79"/>
        <v>9169.346386878844</v>
      </c>
      <c r="AT516" s="161">
        <v>1.1999999999999999E-3</v>
      </c>
      <c r="AU516" s="410">
        <f t="shared" si="89"/>
        <v>9090.0327900544362</v>
      </c>
      <c r="AV516" s="161">
        <v>1.1999999999999999E-3</v>
      </c>
      <c r="AW516" s="410">
        <f t="shared" si="80"/>
        <v>9088.9174867171041</v>
      </c>
      <c r="AX516" s="161">
        <v>1.1999999999999999E-3</v>
      </c>
      <c r="AY516" s="410">
        <f t="shared" si="90"/>
        <v>9132.5554945106705</v>
      </c>
      <c r="AZ516" s="161">
        <v>1.1999999999999999E-3</v>
      </c>
      <c r="BA516" s="410">
        <f t="shared" si="81"/>
        <v>9138.8237816217461</v>
      </c>
      <c r="BB516" s="161">
        <v>1.1999999999999999E-3</v>
      </c>
      <c r="BC516" s="410">
        <f t="shared" si="91"/>
        <v>9137.6167128199522</v>
      </c>
      <c r="BD516" s="161">
        <v>1.1999999999999999E-3</v>
      </c>
      <c r="BE516" s="410">
        <f t="shared" si="82"/>
        <v>9154.9039145485895</v>
      </c>
      <c r="BF516" s="161">
        <v>1.1999999999999999E-3</v>
      </c>
      <c r="BG516" s="410">
        <f t="shared" si="92"/>
        <v>9161.0169062582718</v>
      </c>
      <c r="BH516" s="161">
        <v>1.1999999999999999E-3</v>
      </c>
      <c r="BI516" s="410">
        <f t="shared" si="83"/>
        <v>9159.6968953463656</v>
      </c>
      <c r="BJ516" s="161">
        <v>1.1999999999999999E-3</v>
      </c>
      <c r="BK516" s="410">
        <f t="shared" si="93"/>
        <v>9227.6626223633066</v>
      </c>
      <c r="BL516" s="161">
        <v>1.1999999999999999E-3</v>
      </c>
      <c r="BM516" s="410">
        <f t="shared" si="84"/>
        <v>9227.7025812818647</v>
      </c>
      <c r="BN516" s="161">
        <v>1.1999999999999999E-3</v>
      </c>
      <c r="BO516" s="410">
        <f t="shared" si="94"/>
        <v>9228.0563442062576</v>
      </c>
      <c r="BP516" s="161">
        <v>1.1999999999999999E-3</v>
      </c>
      <c r="BQ516" s="410">
        <f t="shared" si="85"/>
        <v>9228.0957080610642</v>
      </c>
      <c r="BR516" s="161">
        <v>1.1999999999999999E-3</v>
      </c>
      <c r="BS516" s="410">
        <f t="shared" si="95"/>
        <v>9227.0384576742217</v>
      </c>
      <c r="BT516" s="161">
        <v>1.1999999999999999E-3</v>
      </c>
      <c r="BU516" s="410">
        <f t="shared" si="70"/>
        <v>9227.4643708421027</v>
      </c>
      <c r="BV516" s="161">
        <v>1.1999999999999999E-3</v>
      </c>
      <c r="BW516" s="410">
        <f t="shared" si="71"/>
        <v>10177.453543952637</v>
      </c>
      <c r="BX516" s="367"/>
    </row>
    <row r="517" spans="1:76">
      <c r="A517" s="362">
        <v>44927</v>
      </c>
      <c r="B517" s="369">
        <v>1.4999999999999999E-2</v>
      </c>
      <c r="C517" s="270"/>
      <c r="D517" s="161">
        <v>1.4999999999999999E-2</v>
      </c>
      <c r="E517" s="410">
        <f t="shared" si="63"/>
        <v>9378.6775290849509</v>
      </c>
      <c r="F517" s="161">
        <v>1.4999999999999999E-2</v>
      </c>
      <c r="G517" s="410">
        <f t="shared" si="72"/>
        <v>9304.8804484512075</v>
      </c>
      <c r="H517" s="161">
        <v>1.4999999999999999E-2</v>
      </c>
      <c r="I517" s="410">
        <f t="shared" si="73"/>
        <v>9306.8006055007045</v>
      </c>
      <c r="J517" s="161">
        <v>1.4999999999999999E-2</v>
      </c>
      <c r="K517" s="410">
        <f t="shared" si="74"/>
        <v>9308.4628310062399</v>
      </c>
      <c r="L517" s="161">
        <v>1.4999999999999999E-2</v>
      </c>
      <c r="M517" s="410">
        <f t="shared" si="75"/>
        <v>9310.6122605392648</v>
      </c>
      <c r="N517" s="161">
        <v>1.4999999999999999E-2</v>
      </c>
      <c r="O517" s="410">
        <f t="shared" si="64"/>
        <v>9311.328737050273</v>
      </c>
      <c r="P517" s="161">
        <v>1.4999999999999999E-2</v>
      </c>
      <c r="Q517" s="410">
        <f t="shared" si="65"/>
        <v>9310.6122605392648</v>
      </c>
      <c r="R517" s="161">
        <v>1.4999999999999999E-2</v>
      </c>
      <c r="S517" s="410">
        <f t="shared" si="66"/>
        <v>9308.4628310062453</v>
      </c>
      <c r="T517" s="161">
        <v>1.4999999999999999E-2</v>
      </c>
      <c r="U517" s="410">
        <f t="shared" si="67"/>
        <v>9340.5609786993664</v>
      </c>
      <c r="V517" s="161">
        <v>1.4999999999999999E-2</v>
      </c>
      <c r="W517" s="410">
        <f t="shared" si="68"/>
        <v>9304.8804484512075</v>
      </c>
      <c r="X517" s="161">
        <v>1.4999999999999999E-2</v>
      </c>
      <c r="Y517" s="410">
        <f t="shared" si="69"/>
        <v>9336.6920055399278</v>
      </c>
      <c r="Z517" s="161">
        <v>1.4999999999999999E-2</v>
      </c>
      <c r="AA517" s="410">
        <f t="shared" si="76"/>
        <v>9342.1372270235825</v>
      </c>
      <c r="AB517" s="161">
        <v>1.4999999999999999E-2</v>
      </c>
      <c r="AC517" s="410">
        <f t="shared" si="86"/>
        <v>9356.8393250294503</v>
      </c>
      <c r="AD517" s="161">
        <v>1.4999999999999999E-2</v>
      </c>
      <c r="AE517" s="410">
        <f t="shared" si="77"/>
        <v>9350.3193887792877</v>
      </c>
      <c r="AF517" s="161">
        <v>1.4999999999999999E-2</v>
      </c>
      <c r="AG517" s="410">
        <f t="shared" si="87"/>
        <v>9340.2743880949638</v>
      </c>
      <c r="AH517" s="161">
        <v>1.4999999999999999E-2</v>
      </c>
      <c r="AI517" s="410">
        <f t="shared" si="59"/>
        <v>9348.0839820649471</v>
      </c>
      <c r="AJ517" s="161">
        <v>1.4999999999999999E-2</v>
      </c>
      <c r="AK517" s="410">
        <f t="shared" si="60"/>
        <v>9283.9879933902339</v>
      </c>
      <c r="AL517" s="161">
        <v>1.4999999999999999E-2</v>
      </c>
      <c r="AM517" s="410">
        <f t="shared" si="61"/>
        <v>9316.4873679295233</v>
      </c>
      <c r="AN517" s="161">
        <v>1.4999999999999999E-2</v>
      </c>
      <c r="AO517" s="410">
        <f t="shared" si="78"/>
        <v>9331.963260567285</v>
      </c>
      <c r="AP517" s="161">
        <v>1.4999999999999999E-2</v>
      </c>
      <c r="AQ517" s="410">
        <f t="shared" si="88"/>
        <v>9339.7012068861604</v>
      </c>
      <c r="AR517" s="161">
        <v>1.4999999999999999E-2</v>
      </c>
      <c r="AS517" s="410">
        <f t="shared" si="79"/>
        <v>9306.8865826820256</v>
      </c>
      <c r="AT517" s="161">
        <v>1.4999999999999999E-2</v>
      </c>
      <c r="AU517" s="410">
        <f t="shared" si="89"/>
        <v>9226.3832819052514</v>
      </c>
      <c r="AV517" s="161">
        <v>1.4999999999999999E-2</v>
      </c>
      <c r="AW517" s="410">
        <f t="shared" si="80"/>
        <v>9225.2512490178597</v>
      </c>
      <c r="AX517" s="161">
        <v>1.4999999999999999E-2</v>
      </c>
      <c r="AY517" s="410">
        <f t="shared" si="90"/>
        <v>9269.5438269283295</v>
      </c>
      <c r="AZ517" s="161">
        <v>1.4999999999999999E-2</v>
      </c>
      <c r="BA517" s="410">
        <f t="shared" si="81"/>
        <v>9275.9061383460721</v>
      </c>
      <c r="BB517" s="161">
        <v>1.4999999999999999E-2</v>
      </c>
      <c r="BC517" s="410">
        <f t="shared" si="91"/>
        <v>9274.6809635122499</v>
      </c>
      <c r="BD517" s="161">
        <v>1.4999999999999999E-2</v>
      </c>
      <c r="BE517" s="410">
        <f t="shared" si="82"/>
        <v>9292.2274732668175</v>
      </c>
      <c r="BF517" s="161">
        <v>1.4999999999999999E-2</v>
      </c>
      <c r="BG517" s="410">
        <f t="shared" si="92"/>
        <v>9298.4321598521456</v>
      </c>
      <c r="BH517" s="161">
        <v>1.4999999999999999E-2</v>
      </c>
      <c r="BI517" s="410">
        <f t="shared" si="83"/>
        <v>9297.0923487765594</v>
      </c>
      <c r="BJ517" s="161">
        <v>1.4999999999999999E-2</v>
      </c>
      <c r="BK517" s="410">
        <f t="shared" si="93"/>
        <v>9366.0775616987557</v>
      </c>
      <c r="BL517" s="161">
        <v>1.4999999999999999E-2</v>
      </c>
      <c r="BM517" s="410">
        <f t="shared" si="84"/>
        <v>9366.1181200010924</v>
      </c>
      <c r="BN517" s="161">
        <v>1.4999999999999999E-2</v>
      </c>
      <c r="BO517" s="410">
        <f t="shared" si="94"/>
        <v>9366.4771893693505</v>
      </c>
      <c r="BP517" s="161">
        <v>1.4999999999999999E-2</v>
      </c>
      <c r="BQ517" s="410">
        <f t="shared" si="85"/>
        <v>9366.5171436819801</v>
      </c>
      <c r="BR517" s="161">
        <v>1.4999999999999999E-2</v>
      </c>
      <c r="BS517" s="410">
        <f t="shared" si="95"/>
        <v>9365.4440345393341</v>
      </c>
      <c r="BT517" s="161">
        <v>1.4999999999999999E-2</v>
      </c>
      <c r="BU517" s="410">
        <f t="shared" si="70"/>
        <v>9365.8763364047336</v>
      </c>
      <c r="BV517" s="161">
        <v>1.4999999999999999E-2</v>
      </c>
      <c r="BW517" s="410">
        <f t="shared" si="71"/>
        <v>10330.115347111925</v>
      </c>
      <c r="BX517" s="367"/>
    </row>
    <row r="518" spans="1:76">
      <c r="A518" s="362">
        <v>44958</v>
      </c>
      <c r="B518" s="161">
        <v>5.0000000000000001E-3</v>
      </c>
      <c r="C518" s="270"/>
      <c r="D518" s="161">
        <v>5.0000000000000001E-3</v>
      </c>
      <c r="E518" s="410">
        <f t="shared" si="63"/>
        <v>9425.5709167303739</v>
      </c>
      <c r="F518" s="161">
        <v>5.0000000000000001E-3</v>
      </c>
      <c r="G518" s="410">
        <f t="shared" si="72"/>
        <v>9351.4048506934632</v>
      </c>
      <c r="H518" s="161">
        <v>5.0000000000000001E-3</v>
      </c>
      <c r="I518" s="410">
        <f t="shared" si="73"/>
        <v>9353.3346085282064</v>
      </c>
      <c r="J518" s="161">
        <v>5.0000000000000001E-3</v>
      </c>
      <c r="K518" s="410">
        <f t="shared" si="74"/>
        <v>9355.0051451612708</v>
      </c>
      <c r="L518" s="161">
        <v>5.0000000000000001E-3</v>
      </c>
      <c r="M518" s="410">
        <f t="shared" si="75"/>
        <v>9357.1653218419597</v>
      </c>
      <c r="N518" s="161">
        <v>5.0000000000000001E-3</v>
      </c>
      <c r="O518" s="410">
        <f t="shared" si="64"/>
        <v>9357.8853807355226</v>
      </c>
      <c r="P518" s="161">
        <v>5.0000000000000001E-3</v>
      </c>
      <c r="Q518" s="410">
        <f t="shared" si="65"/>
        <v>9357.1653218419597</v>
      </c>
      <c r="R518" s="161">
        <v>5.0000000000000001E-3</v>
      </c>
      <c r="S518" s="410">
        <f t="shared" si="66"/>
        <v>9355.0051451612762</v>
      </c>
      <c r="T518" s="161">
        <v>5.0000000000000001E-3</v>
      </c>
      <c r="U518" s="410">
        <f t="shared" si="67"/>
        <v>9387.2637835928617</v>
      </c>
      <c r="V518" s="161">
        <v>5.0000000000000001E-3</v>
      </c>
      <c r="W518" s="410">
        <f t="shared" si="68"/>
        <v>9351.4048506934632</v>
      </c>
      <c r="X518" s="161">
        <v>5.0000000000000001E-3</v>
      </c>
      <c r="Y518" s="410">
        <f t="shared" si="69"/>
        <v>9383.3754655676257</v>
      </c>
      <c r="Z518" s="161">
        <v>5.0000000000000001E-3</v>
      </c>
      <c r="AA518" s="410">
        <f t="shared" si="76"/>
        <v>9388.8479131586992</v>
      </c>
      <c r="AB518" s="161">
        <v>5.0000000000000001E-3</v>
      </c>
      <c r="AC518" s="410">
        <f t="shared" si="86"/>
        <v>9403.6235216545974</v>
      </c>
      <c r="AD518" s="161">
        <v>5.0000000000000001E-3</v>
      </c>
      <c r="AE518" s="410">
        <f t="shared" si="77"/>
        <v>9397.0709857231832</v>
      </c>
      <c r="AF518" s="161">
        <v>5.0000000000000001E-3</v>
      </c>
      <c r="AG518" s="410">
        <f t="shared" si="87"/>
        <v>9386.9757600354369</v>
      </c>
      <c r="AH518" s="161">
        <v>5.0000000000000001E-3</v>
      </c>
      <c r="AI518" s="410">
        <f t="shared" si="59"/>
        <v>9394.824401975271</v>
      </c>
      <c r="AJ518" s="161">
        <v>5.0000000000000001E-3</v>
      </c>
      <c r="AK518" s="410">
        <f t="shared" si="60"/>
        <v>9330.4079333571844</v>
      </c>
      <c r="AL518" s="161">
        <v>5.0000000000000001E-3</v>
      </c>
      <c r="AM518" s="410">
        <f t="shared" si="61"/>
        <v>9363.0698047691694</v>
      </c>
      <c r="AN518" s="161">
        <v>5.0000000000000001E-3</v>
      </c>
      <c r="AO518" s="410">
        <f t="shared" si="78"/>
        <v>9378.6230768701207</v>
      </c>
      <c r="AP518" s="161">
        <v>5.0000000000000001E-3</v>
      </c>
      <c r="AQ518" s="410">
        <f t="shared" si="88"/>
        <v>9386.3997129205909</v>
      </c>
      <c r="AR518" s="161">
        <v>5.0000000000000001E-3</v>
      </c>
      <c r="AS518" s="410">
        <f t="shared" si="79"/>
        <v>9353.4210155954352</v>
      </c>
      <c r="AT518" s="161">
        <v>5.0000000000000001E-3</v>
      </c>
      <c r="AU518" s="410">
        <f t="shared" si="89"/>
        <v>9272.5151983147771</v>
      </c>
      <c r="AV518" s="161">
        <v>5.0000000000000001E-3</v>
      </c>
      <c r="AW518" s="410">
        <f t="shared" si="80"/>
        <v>9271.377505262948</v>
      </c>
      <c r="AX518" s="161">
        <v>5.0000000000000001E-3</v>
      </c>
      <c r="AY518" s="410">
        <f t="shared" si="90"/>
        <v>9315.8915460629705</v>
      </c>
      <c r="AZ518" s="161">
        <v>5.0000000000000001E-3</v>
      </c>
      <c r="BA518" s="410">
        <f t="shared" si="81"/>
        <v>9322.2856690378012</v>
      </c>
      <c r="BB518" s="161">
        <v>5.0000000000000001E-3</v>
      </c>
      <c r="BC518" s="410">
        <f t="shared" si="91"/>
        <v>9321.054368329811</v>
      </c>
      <c r="BD518" s="161">
        <v>5.0000000000000001E-3</v>
      </c>
      <c r="BE518" s="410">
        <f t="shared" si="82"/>
        <v>9338.6886106331513</v>
      </c>
      <c r="BF518" s="161">
        <v>5.0000000000000001E-3</v>
      </c>
      <c r="BG518" s="410">
        <f t="shared" si="92"/>
        <v>9344.9243206514057</v>
      </c>
      <c r="BH518" s="161">
        <v>5.0000000000000001E-3</v>
      </c>
      <c r="BI518" s="410">
        <f t="shared" si="83"/>
        <v>9343.5778105204408</v>
      </c>
      <c r="BJ518" s="161">
        <v>5.0000000000000001E-3</v>
      </c>
      <c r="BK518" s="410">
        <f t="shared" si="93"/>
        <v>9412.9079495072492</v>
      </c>
      <c r="BL518" s="161">
        <v>5.0000000000000001E-3</v>
      </c>
      <c r="BM518" s="410">
        <f t="shared" si="84"/>
        <v>9412.9487106010965</v>
      </c>
      <c r="BN518" s="161">
        <v>5.0000000000000001E-3</v>
      </c>
      <c r="BO518" s="410">
        <f t="shared" si="94"/>
        <v>9413.3095753161961</v>
      </c>
      <c r="BP518" s="161">
        <v>5.0000000000000001E-3</v>
      </c>
      <c r="BQ518" s="410">
        <f t="shared" si="85"/>
        <v>9413.3497294003882</v>
      </c>
      <c r="BR518" s="161">
        <v>5.0000000000000001E-3</v>
      </c>
      <c r="BS518" s="410">
        <f t="shared" si="95"/>
        <v>9412.27125471203</v>
      </c>
      <c r="BT518" s="161">
        <v>5.0000000000000001E-3</v>
      </c>
      <c r="BU518" s="410">
        <f t="shared" si="70"/>
        <v>9412.705718086756</v>
      </c>
      <c r="BV518" s="161">
        <v>5.0000000000000001E-3</v>
      </c>
      <c r="BW518" s="410">
        <f t="shared" si="71"/>
        <v>10381.765923847484</v>
      </c>
      <c r="BX518" s="367"/>
    </row>
    <row r="519" spans="1:76">
      <c r="A519" s="362">
        <v>44986</v>
      </c>
      <c r="B519" s="161">
        <v>0.01</v>
      </c>
      <c r="C519" s="270"/>
      <c r="D519" s="161">
        <v>0.01</v>
      </c>
      <c r="E519" s="410">
        <f t="shared" si="63"/>
        <v>9519.8266258976782</v>
      </c>
      <c r="F519" s="161">
        <v>0.01</v>
      </c>
      <c r="G519" s="410">
        <f t="shared" si="72"/>
        <v>9444.9188992003983</v>
      </c>
      <c r="H519" s="161">
        <v>0.01</v>
      </c>
      <c r="I519" s="410">
        <f t="shared" si="73"/>
        <v>9446.8679546134881</v>
      </c>
      <c r="J519" s="161">
        <v>0.01</v>
      </c>
      <c r="K519" s="410">
        <f t="shared" si="74"/>
        <v>9448.5551966128842</v>
      </c>
      <c r="L519" s="161">
        <v>0.01</v>
      </c>
      <c r="M519" s="410">
        <f t="shared" si="75"/>
        <v>9450.7369750603793</v>
      </c>
      <c r="N519" s="161">
        <v>0.01</v>
      </c>
      <c r="O519" s="410">
        <f t="shared" si="64"/>
        <v>9451.4642345428783</v>
      </c>
      <c r="P519" s="161">
        <v>0.01</v>
      </c>
      <c r="Q519" s="410">
        <f t="shared" si="65"/>
        <v>9450.7369750603793</v>
      </c>
      <c r="R519" s="161">
        <v>0.01</v>
      </c>
      <c r="S519" s="410">
        <f t="shared" si="66"/>
        <v>9448.5551966128896</v>
      </c>
      <c r="T519" s="161">
        <v>0.01</v>
      </c>
      <c r="U519" s="410">
        <f t="shared" si="67"/>
        <v>9481.1364214287896</v>
      </c>
      <c r="V519" s="161">
        <v>0.01</v>
      </c>
      <c r="W519" s="410">
        <f t="shared" si="68"/>
        <v>9444.9188992003983</v>
      </c>
      <c r="X519" s="161">
        <v>0.01</v>
      </c>
      <c r="Y519" s="410">
        <f t="shared" si="69"/>
        <v>9477.2092202233016</v>
      </c>
      <c r="Z519" s="161">
        <v>0.01</v>
      </c>
      <c r="AA519" s="410">
        <f t="shared" si="76"/>
        <v>9482.7363922902859</v>
      </c>
      <c r="AB519" s="161">
        <v>0.01</v>
      </c>
      <c r="AC519" s="410">
        <f t="shared" si="86"/>
        <v>9497.6597568711441</v>
      </c>
      <c r="AD519" s="161">
        <v>0.01</v>
      </c>
      <c r="AE519" s="410">
        <f t="shared" si="77"/>
        <v>9491.0416955804158</v>
      </c>
      <c r="AF519" s="161">
        <v>0.01</v>
      </c>
      <c r="AG519" s="410">
        <f t="shared" si="87"/>
        <v>9480.8455176357911</v>
      </c>
      <c r="AH519" s="161">
        <v>0.01</v>
      </c>
      <c r="AI519" s="410">
        <f t="shared" si="59"/>
        <v>9488.7726459950245</v>
      </c>
      <c r="AJ519" s="161">
        <v>0.01</v>
      </c>
      <c r="AK519" s="410">
        <f t="shared" si="60"/>
        <v>9423.7120126907557</v>
      </c>
      <c r="AL519" s="161">
        <v>0.01</v>
      </c>
      <c r="AM519" s="410">
        <f t="shared" si="61"/>
        <v>9456.7005028168605</v>
      </c>
      <c r="AN519" s="161">
        <v>0.01</v>
      </c>
      <c r="AO519" s="410">
        <f t="shared" si="78"/>
        <v>9472.4093076388217</v>
      </c>
      <c r="AP519" s="161">
        <v>0.01</v>
      </c>
      <c r="AQ519" s="410">
        <f t="shared" si="88"/>
        <v>9480.2637100497977</v>
      </c>
      <c r="AR519" s="161">
        <v>0.01</v>
      </c>
      <c r="AS519" s="410">
        <f t="shared" si="79"/>
        <v>9446.9552257513897</v>
      </c>
      <c r="AT519" s="161">
        <v>0.01</v>
      </c>
      <c r="AU519" s="410">
        <f t="shared" si="89"/>
        <v>9365.240350297925</v>
      </c>
      <c r="AV519" s="161">
        <v>0.01</v>
      </c>
      <c r="AW519" s="410">
        <f t="shared" si="80"/>
        <v>9364.091280315577</v>
      </c>
      <c r="AX519" s="161">
        <v>0.01</v>
      </c>
      <c r="AY519" s="410">
        <f t="shared" si="90"/>
        <v>9409.0504615236005</v>
      </c>
      <c r="AZ519" s="161">
        <v>0.01</v>
      </c>
      <c r="BA519" s="410">
        <f t="shared" si="81"/>
        <v>9415.5085257281789</v>
      </c>
      <c r="BB519" s="161">
        <v>0.01</v>
      </c>
      <c r="BC519" s="410">
        <f t="shared" si="91"/>
        <v>9414.26491201311</v>
      </c>
      <c r="BD519" s="161">
        <v>0.01</v>
      </c>
      <c r="BE519" s="410">
        <f t="shared" si="82"/>
        <v>9432.0754967394823</v>
      </c>
      <c r="BF519" s="161">
        <v>0.01</v>
      </c>
      <c r="BG519" s="410">
        <f t="shared" si="92"/>
        <v>9438.3735638579201</v>
      </c>
      <c r="BH519" s="161">
        <v>0.01</v>
      </c>
      <c r="BI519" s="410">
        <f t="shared" si="83"/>
        <v>9437.0135886256448</v>
      </c>
      <c r="BJ519" s="161">
        <v>0.01</v>
      </c>
      <c r="BK519" s="410">
        <f t="shared" si="93"/>
        <v>9507.037029002322</v>
      </c>
      <c r="BL519" s="161">
        <v>0.01</v>
      </c>
      <c r="BM519" s="410">
        <f t="shared" si="84"/>
        <v>9507.0781977071074</v>
      </c>
      <c r="BN519" s="161">
        <v>0.01</v>
      </c>
      <c r="BO519" s="410">
        <f t="shared" si="94"/>
        <v>9507.4426710693588</v>
      </c>
      <c r="BP519" s="161">
        <v>0.01</v>
      </c>
      <c r="BQ519" s="410">
        <f t="shared" si="85"/>
        <v>9507.4832266943922</v>
      </c>
      <c r="BR519" s="161">
        <v>0.01</v>
      </c>
      <c r="BS519" s="410">
        <f t="shared" si="95"/>
        <v>9506.3939672591496</v>
      </c>
      <c r="BT519" s="161">
        <v>0.01</v>
      </c>
      <c r="BU519" s="410">
        <f t="shared" si="70"/>
        <v>9506.8327752676232</v>
      </c>
      <c r="BV519" s="161">
        <v>0.01</v>
      </c>
      <c r="BW519" s="410">
        <f t="shared" si="71"/>
        <v>10485.58358308596</v>
      </c>
    </row>
    <row r="520" spans="1:76">
      <c r="A520" s="362" t="s">
        <v>135</v>
      </c>
      <c r="B520" s="161">
        <v>0.01</v>
      </c>
      <c r="C520" s="270"/>
      <c r="D520" s="161">
        <v>0.01</v>
      </c>
      <c r="E520" s="410">
        <f t="shared" si="63"/>
        <v>9615.0248921566545</v>
      </c>
      <c r="F520" s="161">
        <v>0.01</v>
      </c>
      <c r="G520" s="410">
        <f t="shared" si="72"/>
        <v>9539.3680881924029</v>
      </c>
      <c r="H520" s="161">
        <v>0.01</v>
      </c>
      <c r="I520" s="410">
        <f t="shared" si="73"/>
        <v>9541.3366341596229</v>
      </c>
      <c r="J520" s="161">
        <v>0.01</v>
      </c>
      <c r="K520" s="410">
        <f t="shared" si="74"/>
        <v>9543.0407485790129</v>
      </c>
      <c r="L520" s="161">
        <v>0.01</v>
      </c>
      <c r="M520" s="410">
        <f t="shared" si="75"/>
        <v>9545.2443448109825</v>
      </c>
      <c r="N520" s="161">
        <v>0.01</v>
      </c>
      <c r="O520" s="410">
        <f t="shared" si="64"/>
        <v>9545.9788768883063</v>
      </c>
      <c r="P520" s="161">
        <v>0.01</v>
      </c>
      <c r="Q520" s="410">
        <f t="shared" si="65"/>
        <v>9545.2443448109825</v>
      </c>
      <c r="R520" s="161">
        <v>0.01</v>
      </c>
      <c r="S520" s="410">
        <f t="shared" si="66"/>
        <v>9543.0407485790183</v>
      </c>
      <c r="T520" s="161">
        <v>0.01</v>
      </c>
      <c r="U520" s="410">
        <f t="shared" si="67"/>
        <v>9575.9477856430767</v>
      </c>
      <c r="V520" s="161">
        <v>0.01</v>
      </c>
      <c r="W520" s="410">
        <f t="shared" si="68"/>
        <v>9539.3680881924029</v>
      </c>
      <c r="X520" s="161">
        <v>0.01</v>
      </c>
      <c r="Y520" s="410">
        <f t="shared" si="69"/>
        <v>9571.9813124255343</v>
      </c>
      <c r="Z520" s="161">
        <v>0.01</v>
      </c>
      <c r="AA520" s="410">
        <f t="shared" si="76"/>
        <v>9577.5637562131888</v>
      </c>
      <c r="AB520" s="161">
        <v>0.01</v>
      </c>
      <c r="AC520" s="410">
        <f t="shared" si="86"/>
        <v>9592.6363544398555</v>
      </c>
      <c r="AD520" s="161">
        <v>0.01</v>
      </c>
      <c r="AE520" s="410">
        <f t="shared" si="77"/>
        <v>9585.9521125362207</v>
      </c>
      <c r="AF520" s="161">
        <v>0.01</v>
      </c>
      <c r="AG520" s="410">
        <f t="shared" si="87"/>
        <v>9575.6539728121497</v>
      </c>
      <c r="AH520" s="161">
        <v>0.01</v>
      </c>
      <c r="AI520" s="410">
        <f t="shared" si="59"/>
        <v>9583.660372454975</v>
      </c>
      <c r="AJ520" s="161">
        <v>0.01</v>
      </c>
      <c r="AK520" s="410">
        <f t="shared" si="60"/>
        <v>9517.9491328176628</v>
      </c>
      <c r="AL520" s="161">
        <v>0.01</v>
      </c>
      <c r="AM520" s="410">
        <f t="shared" si="61"/>
        <v>9551.2675078450284</v>
      </c>
      <c r="AN520" s="161">
        <v>0.01</v>
      </c>
      <c r="AO520" s="410">
        <f t="shared" si="78"/>
        <v>9567.1334007152109</v>
      </c>
      <c r="AP520" s="161">
        <v>0.01</v>
      </c>
      <c r="AQ520" s="410">
        <f t="shared" si="88"/>
        <v>9575.0663471502958</v>
      </c>
      <c r="AR520" s="161">
        <v>0.01</v>
      </c>
      <c r="AS520" s="410">
        <f t="shared" si="79"/>
        <v>9541.4247780089045</v>
      </c>
      <c r="AT520" s="161">
        <v>0.01</v>
      </c>
      <c r="AU520" s="410">
        <f t="shared" si="89"/>
        <v>9458.8927538009048</v>
      </c>
      <c r="AV520" s="161">
        <v>0.01</v>
      </c>
      <c r="AW520" s="410">
        <f t="shared" si="80"/>
        <v>9457.7321931187325</v>
      </c>
      <c r="AX520" s="161">
        <v>0.01</v>
      </c>
      <c r="AY520" s="410">
        <f t="shared" si="90"/>
        <v>9503.140966138837</v>
      </c>
      <c r="AZ520" s="161">
        <v>0.01</v>
      </c>
      <c r="BA520" s="410">
        <f t="shared" si="81"/>
        <v>9509.6636109854608</v>
      </c>
      <c r="BB520" s="161">
        <v>0.01</v>
      </c>
      <c r="BC520" s="410">
        <f t="shared" si="91"/>
        <v>9508.407561133241</v>
      </c>
      <c r="BD520" s="161">
        <v>0.01</v>
      </c>
      <c r="BE520" s="410">
        <f t="shared" si="82"/>
        <v>9526.3962517068776</v>
      </c>
      <c r="BF520" s="161">
        <v>0.01</v>
      </c>
      <c r="BG520" s="410">
        <f t="shared" si="92"/>
        <v>9532.7572994964994</v>
      </c>
      <c r="BH520" s="161">
        <v>0.01</v>
      </c>
      <c r="BI520" s="410">
        <f t="shared" si="83"/>
        <v>9531.3837245119012</v>
      </c>
      <c r="BJ520" s="161">
        <v>0.01</v>
      </c>
      <c r="BK520" s="410">
        <f t="shared" si="93"/>
        <v>9602.1073992923448</v>
      </c>
      <c r="BL520" s="161">
        <v>0.01</v>
      </c>
      <c r="BM520" s="410">
        <f t="shared" si="84"/>
        <v>9602.1489796841779</v>
      </c>
      <c r="BN520" s="161">
        <v>0.01</v>
      </c>
      <c r="BO520" s="410">
        <f t="shared" si="94"/>
        <v>9602.5170977800517</v>
      </c>
      <c r="BP520" s="161">
        <v>0.01</v>
      </c>
      <c r="BQ520" s="410">
        <f t="shared" si="85"/>
        <v>9602.5580589613364</v>
      </c>
      <c r="BR520" s="161">
        <v>0.01</v>
      </c>
      <c r="BS520" s="410">
        <f t="shared" si="95"/>
        <v>9601.4579069317406</v>
      </c>
      <c r="BT520" s="161">
        <v>0.01</v>
      </c>
      <c r="BU520" s="410">
        <f t="shared" si="70"/>
        <v>9601.9011030203001</v>
      </c>
      <c r="BV520" s="161">
        <v>0.01</v>
      </c>
      <c r="BW520" s="410">
        <f t="shared" si="71"/>
        <v>10590.43941891682</v>
      </c>
    </row>
    <row r="521" spans="1:76">
      <c r="A521" s="362">
        <v>45047</v>
      </c>
      <c r="B521" s="161">
        <v>0.01</v>
      </c>
      <c r="C521" s="270"/>
      <c r="D521" s="161">
        <v>0.01</v>
      </c>
      <c r="E521" s="410">
        <f t="shared" si="63"/>
        <v>9711.1751410782217</v>
      </c>
      <c r="F521" s="161">
        <v>0.01</v>
      </c>
      <c r="G521" s="410">
        <f t="shared" si="72"/>
        <v>9634.7617690743264</v>
      </c>
      <c r="H521" s="161">
        <v>0.01</v>
      </c>
      <c r="I521" s="410">
        <f t="shared" si="73"/>
        <v>9636.7500005012189</v>
      </c>
      <c r="J521" s="161">
        <v>0.01</v>
      </c>
      <c r="K521" s="410">
        <f t="shared" si="74"/>
        <v>9638.4711560648029</v>
      </c>
      <c r="L521" s="161">
        <v>0.01</v>
      </c>
      <c r="M521" s="410">
        <f t="shared" si="75"/>
        <v>9640.6967882590925</v>
      </c>
      <c r="N521" s="161">
        <v>0.01</v>
      </c>
      <c r="O521" s="410">
        <f t="shared" si="64"/>
        <v>9641.4386656571896</v>
      </c>
      <c r="P521" s="161">
        <v>0.01</v>
      </c>
      <c r="Q521" s="410">
        <f t="shared" si="65"/>
        <v>9640.6967882590925</v>
      </c>
      <c r="R521" s="161">
        <v>0.01</v>
      </c>
      <c r="S521" s="410">
        <f t="shared" si="66"/>
        <v>9638.4711560648084</v>
      </c>
      <c r="T521" s="161">
        <v>0.01</v>
      </c>
      <c r="U521" s="410">
        <f t="shared" si="67"/>
        <v>9671.7072634995075</v>
      </c>
      <c r="V521" s="161">
        <v>0.01</v>
      </c>
      <c r="W521" s="410">
        <f t="shared" si="68"/>
        <v>9634.7617690743264</v>
      </c>
      <c r="X521" s="161">
        <v>0.01</v>
      </c>
      <c r="Y521" s="410">
        <f t="shared" si="69"/>
        <v>9667.7011255497891</v>
      </c>
      <c r="Z521" s="161">
        <v>0.01</v>
      </c>
      <c r="AA521" s="410">
        <f t="shared" si="76"/>
        <v>9673.3393937753208</v>
      </c>
      <c r="AB521" s="161">
        <v>0.01</v>
      </c>
      <c r="AC521" s="410">
        <f t="shared" si="86"/>
        <v>9688.562717984254</v>
      </c>
      <c r="AD521" s="161">
        <v>0.01</v>
      </c>
      <c r="AE521" s="410">
        <f t="shared" si="77"/>
        <v>9681.8116336615822</v>
      </c>
      <c r="AF521" s="161">
        <v>0.01</v>
      </c>
      <c r="AG521" s="410">
        <f t="shared" si="87"/>
        <v>9671.4105125402712</v>
      </c>
      <c r="AH521" s="161">
        <v>0.01</v>
      </c>
      <c r="AI521" s="410">
        <f t="shared" si="59"/>
        <v>9679.4969761795255</v>
      </c>
      <c r="AJ521" s="161">
        <v>0.01</v>
      </c>
      <c r="AK521" s="410">
        <f t="shared" si="60"/>
        <v>9613.1286241458401</v>
      </c>
      <c r="AL521" s="161">
        <v>0.01</v>
      </c>
      <c r="AM521" s="410">
        <f t="shared" si="61"/>
        <v>9646.7801829234795</v>
      </c>
      <c r="AN521" s="161">
        <v>0.01</v>
      </c>
      <c r="AO521" s="410">
        <f t="shared" si="78"/>
        <v>9662.8047347223637</v>
      </c>
      <c r="AP521" s="161">
        <v>0.01</v>
      </c>
      <c r="AQ521" s="410">
        <f t="shared" si="88"/>
        <v>9670.8170106217985</v>
      </c>
      <c r="AR521" s="161">
        <v>0.01</v>
      </c>
      <c r="AS521" s="410">
        <f t="shared" si="79"/>
        <v>9636.8390257889932</v>
      </c>
      <c r="AT521" s="161">
        <v>0.01</v>
      </c>
      <c r="AU521" s="410">
        <f t="shared" si="89"/>
        <v>9553.4816813389134</v>
      </c>
      <c r="AV521" s="161">
        <v>0.01</v>
      </c>
      <c r="AW521" s="410">
        <f t="shared" si="80"/>
        <v>9552.3095150499194</v>
      </c>
      <c r="AX521" s="161">
        <v>0.01</v>
      </c>
      <c r="AY521" s="410">
        <f t="shared" si="90"/>
        <v>9598.1723758002263</v>
      </c>
      <c r="AZ521" s="161">
        <v>0.01</v>
      </c>
      <c r="BA521" s="410">
        <f t="shared" si="81"/>
        <v>9604.7602470953152</v>
      </c>
      <c r="BB521" s="161">
        <v>0.01</v>
      </c>
      <c r="BC521" s="410">
        <f t="shared" si="91"/>
        <v>9603.491636744573</v>
      </c>
      <c r="BD521" s="161">
        <v>0.01</v>
      </c>
      <c r="BE521" s="410">
        <f t="shared" si="82"/>
        <v>9621.6602142239462</v>
      </c>
      <c r="BF521" s="161">
        <v>0.01</v>
      </c>
      <c r="BG521" s="410">
        <f t="shared" si="92"/>
        <v>9628.0848724914649</v>
      </c>
      <c r="BH521" s="161">
        <v>0.01</v>
      </c>
      <c r="BI521" s="410">
        <f t="shared" si="83"/>
        <v>9626.6975617570206</v>
      </c>
      <c r="BJ521" s="161">
        <v>0.01</v>
      </c>
      <c r="BK521" s="410">
        <f t="shared" si="93"/>
        <v>9698.1284732852691</v>
      </c>
      <c r="BL521" s="161">
        <v>0.01</v>
      </c>
      <c r="BM521" s="410">
        <f t="shared" si="84"/>
        <v>9698.1704694810196</v>
      </c>
      <c r="BN521" s="161">
        <v>0.01</v>
      </c>
      <c r="BO521" s="410">
        <f t="shared" si="94"/>
        <v>9698.5422687578521</v>
      </c>
      <c r="BP521" s="161">
        <v>0.01</v>
      </c>
      <c r="BQ521" s="410">
        <f t="shared" si="85"/>
        <v>9698.5836395509505</v>
      </c>
      <c r="BR521" s="161">
        <v>0.01</v>
      </c>
      <c r="BS521" s="410">
        <f t="shared" si="95"/>
        <v>9697.4724860010574</v>
      </c>
      <c r="BT521" s="161">
        <v>0.01</v>
      </c>
      <c r="BU521" s="410">
        <f t="shared" si="70"/>
        <v>9697.9201140505029</v>
      </c>
      <c r="BV521" s="161">
        <v>0.01</v>
      </c>
      <c r="BW521" s="410">
        <f t="shared" si="71"/>
        <v>10696.343813105988</v>
      </c>
    </row>
    <row r="522" spans="1:76">
      <c r="A522" s="362">
        <v>45078</v>
      </c>
      <c r="B522" s="161">
        <v>5.8999999999999999E-3</v>
      </c>
      <c r="C522" s="270"/>
      <c r="D522" s="161">
        <v>5.8999999999999999E-3</v>
      </c>
      <c r="E522" s="410">
        <f t="shared" si="63"/>
        <v>9768.4710744105832</v>
      </c>
      <c r="F522" s="161">
        <v>5.8999999999999999E-3</v>
      </c>
      <c r="G522" s="410">
        <f t="shared" si="72"/>
        <v>9691.6068635118645</v>
      </c>
      <c r="H522" s="161">
        <v>5.8999999999999999E-3</v>
      </c>
      <c r="I522" s="410">
        <f t="shared" si="73"/>
        <v>9693.6068255041755</v>
      </c>
      <c r="J522" s="161">
        <v>5.8999999999999999E-3</v>
      </c>
      <c r="K522" s="410">
        <f t="shared" si="74"/>
        <v>9695.3381358855859</v>
      </c>
      <c r="L522" s="161">
        <v>5.8999999999999999E-3</v>
      </c>
      <c r="M522" s="410">
        <f t="shared" si="75"/>
        <v>9697.5768993098209</v>
      </c>
      <c r="N522" s="161">
        <v>5.8999999999999999E-3</v>
      </c>
      <c r="O522" s="410">
        <f t="shared" si="64"/>
        <v>9698.3231537845677</v>
      </c>
      <c r="P522" s="161">
        <v>5.8999999999999999E-3</v>
      </c>
      <c r="Q522" s="410">
        <f t="shared" si="65"/>
        <v>9697.5768993098209</v>
      </c>
      <c r="R522" s="161">
        <v>5.8999999999999999E-3</v>
      </c>
      <c r="S522" s="410">
        <f t="shared" si="66"/>
        <v>9695.3381358855913</v>
      </c>
      <c r="T522" s="161">
        <v>5.8999999999999999E-3</v>
      </c>
      <c r="U522" s="410">
        <f t="shared" si="67"/>
        <v>9728.770336354155</v>
      </c>
      <c r="V522" s="161">
        <v>5.8999999999999999E-3</v>
      </c>
      <c r="W522" s="410">
        <f t="shared" si="68"/>
        <v>9691.6068635118645</v>
      </c>
      <c r="X522" s="161">
        <v>5.8999999999999999E-3</v>
      </c>
      <c r="Y522" s="410">
        <f t="shared" si="69"/>
        <v>9724.7405621905327</v>
      </c>
      <c r="Z522" s="161">
        <v>5.8999999999999999E-3</v>
      </c>
      <c r="AA522" s="410">
        <f t="shared" si="76"/>
        <v>9730.4120961985955</v>
      </c>
      <c r="AB522" s="161">
        <v>5.8999999999999999E-3</v>
      </c>
      <c r="AC522" s="410">
        <f t="shared" si="86"/>
        <v>9745.7252380203608</v>
      </c>
      <c r="AD522" s="161">
        <v>5.8999999999999999E-3</v>
      </c>
      <c r="AE522" s="410">
        <f t="shared" si="77"/>
        <v>9738.9343223001852</v>
      </c>
      <c r="AF522" s="161">
        <v>5.8999999999999999E-3</v>
      </c>
      <c r="AG522" s="410">
        <f t="shared" si="87"/>
        <v>9728.4718345642596</v>
      </c>
      <c r="AH522" s="161">
        <v>5.8999999999999999E-3</v>
      </c>
      <c r="AI522" s="410">
        <f t="shared" si="59"/>
        <v>9736.6060083389857</v>
      </c>
      <c r="AJ522" s="161">
        <v>5.8999999999999999E-3</v>
      </c>
      <c r="AK522" s="410">
        <f t="shared" si="60"/>
        <v>9669.8460830283002</v>
      </c>
      <c r="AL522" s="161">
        <v>5.8999999999999999E-3</v>
      </c>
      <c r="AM522" s="410">
        <f t="shared" si="61"/>
        <v>9703.6961860027277</v>
      </c>
      <c r="AN522" s="161">
        <v>5.8999999999999999E-3</v>
      </c>
      <c r="AO522" s="410">
        <f t="shared" si="78"/>
        <v>9719.8152826572259</v>
      </c>
      <c r="AP522" s="161">
        <v>5.8999999999999999E-3</v>
      </c>
      <c r="AQ522" s="410">
        <f t="shared" si="88"/>
        <v>9727.8748309844668</v>
      </c>
      <c r="AR522" s="161">
        <v>5.8999999999999999E-3</v>
      </c>
      <c r="AS522" s="410">
        <f t="shared" si="79"/>
        <v>9693.6963760411491</v>
      </c>
      <c r="AT522" s="161">
        <v>5.8999999999999999E-3</v>
      </c>
      <c r="AU522" s="410">
        <f t="shared" si="89"/>
        <v>9609.8472232588138</v>
      </c>
      <c r="AV522" s="161">
        <v>5.8999999999999999E-3</v>
      </c>
      <c r="AW522" s="410">
        <f t="shared" si="80"/>
        <v>9608.6681411887148</v>
      </c>
      <c r="AX522" s="161">
        <v>5.8999999999999999E-3</v>
      </c>
      <c r="AY522" s="410">
        <f t="shared" si="90"/>
        <v>9654.8015928174482</v>
      </c>
      <c r="AZ522" s="161">
        <v>5.8999999999999999E-3</v>
      </c>
      <c r="BA522" s="410">
        <f t="shared" si="81"/>
        <v>9661.4283325531778</v>
      </c>
      <c r="BB522" s="161">
        <v>5.8999999999999999E-3</v>
      </c>
      <c r="BC522" s="410">
        <f t="shared" si="91"/>
        <v>9660.1522374013657</v>
      </c>
      <c r="BD522" s="161">
        <v>5.8999999999999999E-3</v>
      </c>
      <c r="BE522" s="410">
        <f t="shared" si="82"/>
        <v>9678.4280094878668</v>
      </c>
      <c r="BF522" s="161">
        <v>5.8999999999999999E-3</v>
      </c>
      <c r="BG522" s="410">
        <f t="shared" si="92"/>
        <v>9684.890573239165</v>
      </c>
      <c r="BH522" s="161">
        <v>5.8999999999999999E-3</v>
      </c>
      <c r="BI522" s="410">
        <f t="shared" si="83"/>
        <v>9683.4950773713863</v>
      </c>
      <c r="BJ522" s="161">
        <v>5.8999999999999999E-3</v>
      </c>
      <c r="BK522" s="410">
        <f t="shared" si="93"/>
        <v>9755.3474312776525</v>
      </c>
      <c r="BL522" s="161">
        <v>5.8999999999999999E-3</v>
      </c>
      <c r="BM522" s="410">
        <f t="shared" si="84"/>
        <v>9755.3896752509572</v>
      </c>
      <c r="BN522" s="161">
        <v>5.8999999999999999E-3</v>
      </c>
      <c r="BO522" s="410">
        <f t="shared" si="94"/>
        <v>9755.7636681435233</v>
      </c>
      <c r="BP522" s="161">
        <v>5.8999999999999999E-3</v>
      </c>
      <c r="BQ522" s="410">
        <f t="shared" si="85"/>
        <v>9755.8052830243014</v>
      </c>
      <c r="BR522" s="161">
        <v>5.8999999999999999E-3</v>
      </c>
      <c r="BS522" s="410">
        <f t="shared" si="95"/>
        <v>9754.6875736684633</v>
      </c>
      <c r="BT522" s="161">
        <v>5.8999999999999999E-3</v>
      </c>
      <c r="BU522" s="410">
        <f t="shared" si="70"/>
        <v>9755.1378427234013</v>
      </c>
      <c r="BV522" s="161">
        <v>5.8999999999999999E-3</v>
      </c>
      <c r="BW522" s="410">
        <f t="shared" si="71"/>
        <v>10759.452241603314</v>
      </c>
      <c r="BX522" s="367"/>
    </row>
    <row r="523" spans="1:76">
      <c r="A523" s="362">
        <v>45108</v>
      </c>
      <c r="B523" s="161">
        <v>5.0000000000000001E-3</v>
      </c>
      <c r="C523" s="270"/>
      <c r="D523" s="161">
        <v>5.0000000000000001E-3</v>
      </c>
      <c r="E523" s="410">
        <f t="shared" si="63"/>
        <v>9817.3134297826346</v>
      </c>
      <c r="F523" s="161">
        <v>5.0000000000000001E-3</v>
      </c>
      <c r="G523" s="410">
        <f t="shared" si="72"/>
        <v>9740.064897829423</v>
      </c>
      <c r="H523" s="161">
        <v>5.0000000000000001E-3</v>
      </c>
      <c r="I523" s="410">
        <f t="shared" si="73"/>
        <v>9742.0748596316953</v>
      </c>
      <c r="J523" s="161">
        <v>5.0000000000000001E-3</v>
      </c>
      <c r="K523" s="410">
        <f t="shared" si="74"/>
        <v>9743.8148265650125</v>
      </c>
      <c r="L523" s="161">
        <v>5.0000000000000001E-3</v>
      </c>
      <c r="M523" s="410">
        <f t="shared" si="75"/>
        <v>9746.0647838063687</v>
      </c>
      <c r="N523" s="161">
        <v>5.0000000000000001E-3</v>
      </c>
      <c r="O523" s="410">
        <f t="shared" si="64"/>
        <v>9746.8147695534899</v>
      </c>
      <c r="P523" s="161">
        <v>5.0000000000000001E-3</v>
      </c>
      <c r="Q523" s="410">
        <f t="shared" si="65"/>
        <v>9746.0647838063687</v>
      </c>
      <c r="R523" s="161">
        <v>5.0000000000000001E-3</v>
      </c>
      <c r="S523" s="410">
        <f t="shared" si="66"/>
        <v>9743.8148265650179</v>
      </c>
      <c r="T523" s="161">
        <v>5.0000000000000001E-3</v>
      </c>
      <c r="U523" s="410">
        <f t="shared" si="67"/>
        <v>9777.4141880359239</v>
      </c>
      <c r="V523" s="161">
        <v>5.0000000000000001E-3</v>
      </c>
      <c r="W523" s="410">
        <f t="shared" si="68"/>
        <v>9740.064897829423</v>
      </c>
      <c r="X523" s="161">
        <v>5.0000000000000001E-3</v>
      </c>
      <c r="Y523" s="410">
        <f t="shared" si="69"/>
        <v>9773.3642650014845</v>
      </c>
      <c r="Z523" s="161">
        <v>5.0000000000000001E-3</v>
      </c>
      <c r="AA523" s="410">
        <f t="shared" si="76"/>
        <v>9779.0641566795875</v>
      </c>
      <c r="AB523" s="161">
        <v>5.0000000000000001E-3</v>
      </c>
      <c r="AC523" s="410">
        <f t="shared" si="86"/>
        <v>9794.4538642104617</v>
      </c>
      <c r="AD523" s="161">
        <v>5.0000000000000001E-3</v>
      </c>
      <c r="AE523" s="410">
        <f t="shared" si="77"/>
        <v>9787.628993911685</v>
      </c>
      <c r="AF523" s="161">
        <v>5.0000000000000001E-3</v>
      </c>
      <c r="AG523" s="410">
        <f t="shared" si="87"/>
        <v>9777.1141937370794</v>
      </c>
      <c r="AH523" s="161">
        <v>5.0000000000000001E-3</v>
      </c>
      <c r="AI523" s="410">
        <f t="shared" si="59"/>
        <v>9785.2890383806789</v>
      </c>
      <c r="AJ523" s="161">
        <v>5.0000000000000001E-3</v>
      </c>
      <c r="AK523" s="410">
        <f t="shared" si="60"/>
        <v>9718.1953134434407</v>
      </c>
      <c r="AL523" s="161">
        <v>5.0000000000000001E-3</v>
      </c>
      <c r="AM523" s="410">
        <f t="shared" si="61"/>
        <v>9752.2146669327394</v>
      </c>
      <c r="AN523" s="161">
        <v>5.0000000000000001E-3</v>
      </c>
      <c r="AO523" s="410">
        <f t="shared" si="78"/>
        <v>9768.4143590705116</v>
      </c>
      <c r="AP523" s="161">
        <v>5.0000000000000001E-3</v>
      </c>
      <c r="AQ523" s="410">
        <f t="shared" si="88"/>
        <v>9776.5142051393887</v>
      </c>
      <c r="AR523" s="161">
        <v>5.0000000000000001E-3</v>
      </c>
      <c r="AS523" s="410">
        <f t="shared" si="79"/>
        <v>9742.1648579213543</v>
      </c>
      <c r="AT523" s="161">
        <v>5.0000000000000001E-3</v>
      </c>
      <c r="AU523" s="410">
        <f t="shared" si="89"/>
        <v>9657.8964593751061</v>
      </c>
      <c r="AV523" s="161">
        <v>5.0000000000000001E-3</v>
      </c>
      <c r="AW523" s="410">
        <f t="shared" si="80"/>
        <v>9656.7114818946575</v>
      </c>
      <c r="AX523" s="161">
        <v>5.0000000000000001E-3</v>
      </c>
      <c r="AY523" s="410">
        <f t="shared" si="90"/>
        <v>9703.0756007815344</v>
      </c>
      <c r="AZ523" s="161">
        <v>5.0000000000000001E-3</v>
      </c>
      <c r="BA523" s="410">
        <f t="shared" si="81"/>
        <v>9709.7354742159423</v>
      </c>
      <c r="BB523" s="161">
        <v>5.0000000000000001E-3</v>
      </c>
      <c r="BC523" s="410">
        <f t="shared" si="91"/>
        <v>9708.452998588371</v>
      </c>
      <c r="BD523" s="161">
        <v>5.0000000000000001E-3</v>
      </c>
      <c r="BE523" s="410">
        <f t="shared" si="82"/>
        <v>9726.820149535306</v>
      </c>
      <c r="BF523" s="161">
        <v>5.0000000000000001E-3</v>
      </c>
      <c r="BG523" s="410">
        <f t="shared" si="92"/>
        <v>9733.3150261053597</v>
      </c>
      <c r="BH523" s="161">
        <v>5.0000000000000001E-3</v>
      </c>
      <c r="BI523" s="410">
        <f t="shared" si="83"/>
        <v>9731.9125527582419</v>
      </c>
      <c r="BJ523" s="161">
        <v>5.0000000000000001E-3</v>
      </c>
      <c r="BK523" s="410">
        <f t="shared" si="93"/>
        <v>9804.1241684340403</v>
      </c>
      <c r="BL523" s="161">
        <v>5.0000000000000001E-3</v>
      </c>
      <c r="BM523" s="410">
        <f t="shared" si="84"/>
        <v>9804.1666236272104</v>
      </c>
      <c r="BN523" s="161">
        <v>5.0000000000000001E-3</v>
      </c>
      <c r="BO523" s="410">
        <f t="shared" si="94"/>
        <v>9804.5424864842407</v>
      </c>
      <c r="BP523" s="161">
        <v>5.0000000000000001E-3</v>
      </c>
      <c r="BQ523" s="410">
        <f t="shared" si="85"/>
        <v>9804.5843094394222</v>
      </c>
      <c r="BR523" s="161">
        <v>5.0000000000000001E-3</v>
      </c>
      <c r="BS523" s="410">
        <f t="shared" si="95"/>
        <v>9803.461011536805</v>
      </c>
      <c r="BT523" s="161">
        <v>5.0000000000000001E-3</v>
      </c>
      <c r="BU523" s="410">
        <f t="shared" si="70"/>
        <v>9803.913531937018</v>
      </c>
      <c r="BV523" s="161">
        <v>5.0000000000000001E-3</v>
      </c>
      <c r="BW523" s="410">
        <f t="shared" si="71"/>
        <v>10813.24950281133</v>
      </c>
    </row>
    <row r="524" spans="1:76">
      <c r="A524" s="362"/>
      <c r="B524" s="161"/>
      <c r="C524" s="270"/>
      <c r="D524" s="161"/>
      <c r="E524" s="410">
        <f t="shared" si="63"/>
        <v>9817.3134297826346</v>
      </c>
      <c r="F524" s="161"/>
      <c r="G524" s="410">
        <f t="shared" si="72"/>
        <v>9740.064897829423</v>
      </c>
      <c r="H524" s="161"/>
      <c r="I524" s="410">
        <f t="shared" si="73"/>
        <v>9742.0748596316953</v>
      </c>
      <c r="J524" s="161"/>
      <c r="K524" s="410">
        <f t="shared" si="74"/>
        <v>9743.8148265650125</v>
      </c>
      <c r="L524" s="161"/>
      <c r="M524" s="410">
        <f t="shared" si="75"/>
        <v>9746.0647838063687</v>
      </c>
      <c r="N524" s="161"/>
      <c r="O524" s="410">
        <f t="shared" si="64"/>
        <v>9746.8147695534899</v>
      </c>
      <c r="P524" s="161"/>
      <c r="Q524" s="410">
        <f t="shared" si="65"/>
        <v>9746.0647838063687</v>
      </c>
      <c r="R524" s="161"/>
      <c r="S524" s="410">
        <f t="shared" si="66"/>
        <v>9743.8148265650179</v>
      </c>
      <c r="T524" s="161"/>
      <c r="U524" s="410">
        <f t="shared" si="67"/>
        <v>9777.4141880359239</v>
      </c>
      <c r="V524" s="161"/>
      <c r="W524" s="410">
        <f t="shared" si="68"/>
        <v>9740.064897829423</v>
      </c>
      <c r="X524" s="161"/>
      <c r="Y524" s="410">
        <f t="shared" si="69"/>
        <v>9773.3642650014845</v>
      </c>
      <c r="Z524" s="161"/>
      <c r="AA524" s="410">
        <f t="shared" si="76"/>
        <v>9779.0641566795875</v>
      </c>
      <c r="AB524" s="161"/>
      <c r="AC524" s="410">
        <f t="shared" si="86"/>
        <v>9794.4538642104617</v>
      </c>
      <c r="AD524" s="161"/>
      <c r="AE524" s="410">
        <f t="shared" si="77"/>
        <v>9787.628993911685</v>
      </c>
      <c r="AF524" s="161"/>
      <c r="AG524" s="410">
        <f t="shared" si="87"/>
        <v>9777.1141937370794</v>
      </c>
      <c r="AH524" s="161"/>
      <c r="AI524" s="410">
        <f t="shared" si="59"/>
        <v>9785.2890383806789</v>
      </c>
      <c r="AJ524" s="161"/>
      <c r="AK524" s="410">
        <f t="shared" si="60"/>
        <v>9718.1953134434407</v>
      </c>
      <c r="AL524" s="161"/>
      <c r="AM524" s="410">
        <f t="shared" si="61"/>
        <v>9752.2146669327394</v>
      </c>
      <c r="AN524" s="161"/>
      <c r="AO524" s="410">
        <f t="shared" si="78"/>
        <v>9768.4143590705116</v>
      </c>
      <c r="AP524" s="161"/>
      <c r="AQ524" s="410">
        <f t="shared" si="88"/>
        <v>9776.5142051393887</v>
      </c>
      <c r="AR524" s="161"/>
      <c r="AS524" s="410">
        <f t="shared" si="79"/>
        <v>9742.1648579213543</v>
      </c>
      <c r="AT524" s="161"/>
      <c r="AU524" s="410">
        <f t="shared" si="89"/>
        <v>9657.8964593751061</v>
      </c>
      <c r="AV524" s="161"/>
      <c r="AW524" s="410">
        <f t="shared" si="80"/>
        <v>9656.7114818946575</v>
      </c>
      <c r="AX524" s="161"/>
      <c r="AY524" s="410">
        <f t="shared" si="90"/>
        <v>9703.0756007815344</v>
      </c>
      <c r="AZ524" s="161"/>
      <c r="BA524" s="410">
        <f t="shared" si="81"/>
        <v>9709.7354742159423</v>
      </c>
      <c r="BB524" s="161"/>
      <c r="BC524" s="410">
        <f t="shared" si="91"/>
        <v>9708.452998588371</v>
      </c>
      <c r="BD524" s="161"/>
      <c r="BE524" s="410">
        <f t="shared" si="82"/>
        <v>9726.820149535306</v>
      </c>
      <c r="BF524" s="161"/>
      <c r="BG524" s="410">
        <f t="shared" si="92"/>
        <v>9733.3150261053597</v>
      </c>
      <c r="BH524" s="161"/>
      <c r="BI524" s="410">
        <f t="shared" si="83"/>
        <v>9731.9125527582419</v>
      </c>
      <c r="BJ524" s="161"/>
      <c r="BK524" s="410">
        <f t="shared" si="93"/>
        <v>9804.1241684340403</v>
      </c>
      <c r="BL524" s="161"/>
      <c r="BM524" s="410">
        <f t="shared" si="84"/>
        <v>9804.1666236272104</v>
      </c>
      <c r="BN524" s="161"/>
      <c r="BO524" s="410">
        <f t="shared" si="94"/>
        <v>9804.5424864842407</v>
      </c>
      <c r="BP524" s="161"/>
      <c r="BQ524" s="410">
        <f t="shared" si="85"/>
        <v>9804.5843094394222</v>
      </c>
      <c r="BR524" s="161"/>
      <c r="BS524" s="410">
        <f t="shared" si="95"/>
        <v>9803.461011536805</v>
      </c>
      <c r="BT524" s="161"/>
      <c r="BU524" s="410">
        <f t="shared" si="70"/>
        <v>9803.913531937018</v>
      </c>
      <c r="BV524" s="161"/>
      <c r="BW524" s="410">
        <f t="shared" si="71"/>
        <v>10813.24950281133</v>
      </c>
    </row>
    <row r="525" spans="1:76">
      <c r="A525" s="362"/>
      <c r="B525" s="161"/>
      <c r="C525" s="270"/>
      <c r="D525" s="161"/>
      <c r="E525" s="410">
        <f t="shared" si="63"/>
        <v>9817.3134297826346</v>
      </c>
      <c r="F525" s="161"/>
      <c r="G525" s="410">
        <f t="shared" si="72"/>
        <v>9740.064897829423</v>
      </c>
      <c r="H525" s="161"/>
      <c r="I525" s="410">
        <f t="shared" si="73"/>
        <v>9742.0748596316953</v>
      </c>
      <c r="J525" s="161"/>
      <c r="K525" s="410">
        <f t="shared" si="74"/>
        <v>9743.8148265650125</v>
      </c>
      <c r="L525" s="161"/>
      <c r="M525" s="410">
        <f t="shared" si="75"/>
        <v>9746.0647838063687</v>
      </c>
      <c r="N525" s="161"/>
      <c r="O525" s="410">
        <f t="shared" si="64"/>
        <v>9746.8147695534899</v>
      </c>
      <c r="P525" s="161"/>
      <c r="Q525" s="410">
        <f t="shared" si="65"/>
        <v>9746.0647838063687</v>
      </c>
      <c r="R525" s="161"/>
      <c r="S525" s="410">
        <f t="shared" si="66"/>
        <v>9743.8148265650179</v>
      </c>
      <c r="T525" s="161"/>
      <c r="U525" s="410">
        <f t="shared" si="67"/>
        <v>9777.4141880359239</v>
      </c>
      <c r="V525" s="161"/>
      <c r="W525" s="410">
        <f t="shared" si="68"/>
        <v>9740.064897829423</v>
      </c>
      <c r="X525" s="161"/>
      <c r="Y525" s="410">
        <f t="shared" si="69"/>
        <v>9773.3642650014845</v>
      </c>
      <c r="Z525" s="161"/>
      <c r="AA525" s="410">
        <f t="shared" si="76"/>
        <v>9779.0641566795875</v>
      </c>
      <c r="AB525" s="161"/>
      <c r="AC525" s="410">
        <f t="shared" si="86"/>
        <v>9794.4538642104617</v>
      </c>
      <c r="AD525" s="161"/>
      <c r="AE525" s="410">
        <f t="shared" si="77"/>
        <v>9787.628993911685</v>
      </c>
      <c r="AF525" s="161"/>
      <c r="AG525" s="410">
        <f t="shared" si="87"/>
        <v>9777.1141937370794</v>
      </c>
      <c r="AH525" s="161"/>
      <c r="AI525" s="410">
        <f t="shared" si="59"/>
        <v>9785.2890383806789</v>
      </c>
      <c r="AJ525" s="161"/>
      <c r="AK525" s="410">
        <f t="shared" si="60"/>
        <v>9718.1953134434407</v>
      </c>
      <c r="AL525" s="161"/>
      <c r="AM525" s="410">
        <f t="shared" si="61"/>
        <v>9752.2146669327394</v>
      </c>
      <c r="AN525" s="161"/>
      <c r="AO525" s="410">
        <f t="shared" si="78"/>
        <v>9768.4143590705116</v>
      </c>
      <c r="AP525" s="161"/>
      <c r="AQ525" s="410">
        <f t="shared" si="88"/>
        <v>9776.5142051393887</v>
      </c>
      <c r="AR525" s="161"/>
      <c r="AS525" s="410">
        <f t="shared" si="79"/>
        <v>9742.1648579213543</v>
      </c>
      <c r="AT525" s="161"/>
      <c r="AU525" s="410">
        <f t="shared" si="89"/>
        <v>9657.8964593751061</v>
      </c>
      <c r="AV525" s="161"/>
      <c r="AW525" s="410">
        <f t="shared" si="80"/>
        <v>9656.7114818946575</v>
      </c>
      <c r="AX525" s="161"/>
      <c r="AY525" s="410">
        <f t="shared" si="90"/>
        <v>9703.0756007815344</v>
      </c>
      <c r="AZ525" s="161"/>
      <c r="BA525" s="410">
        <f t="shared" si="81"/>
        <v>9709.7354742159423</v>
      </c>
      <c r="BB525" s="161"/>
      <c r="BC525" s="410">
        <f t="shared" si="91"/>
        <v>9708.452998588371</v>
      </c>
      <c r="BD525" s="161"/>
      <c r="BE525" s="410">
        <f t="shared" si="82"/>
        <v>9726.820149535306</v>
      </c>
      <c r="BF525" s="161"/>
      <c r="BG525" s="410">
        <f t="shared" si="92"/>
        <v>9733.3150261053597</v>
      </c>
      <c r="BH525" s="161"/>
      <c r="BI525" s="410">
        <f t="shared" si="83"/>
        <v>9731.9125527582419</v>
      </c>
      <c r="BJ525" s="161"/>
      <c r="BK525" s="410">
        <f t="shared" si="93"/>
        <v>9804.1241684340403</v>
      </c>
      <c r="BL525" s="161"/>
      <c r="BM525" s="410">
        <f t="shared" si="84"/>
        <v>9804.1666236272104</v>
      </c>
      <c r="BN525" s="161"/>
      <c r="BO525" s="410">
        <f t="shared" si="94"/>
        <v>9804.5424864842407</v>
      </c>
      <c r="BP525" s="161"/>
      <c r="BQ525" s="410">
        <f t="shared" si="85"/>
        <v>9804.5843094394222</v>
      </c>
      <c r="BR525" s="161"/>
      <c r="BS525" s="410">
        <f t="shared" si="95"/>
        <v>9803.461011536805</v>
      </c>
      <c r="BT525" s="161"/>
      <c r="BU525" s="410">
        <f t="shared" si="70"/>
        <v>9803.913531937018</v>
      </c>
      <c r="BV525" s="161"/>
      <c r="BW525" s="410">
        <f t="shared" si="71"/>
        <v>10813.24950281133</v>
      </c>
    </row>
    <row r="526" spans="1:76">
      <c r="A526" s="362"/>
      <c r="B526" s="161"/>
      <c r="C526" s="270"/>
      <c r="D526" s="161"/>
      <c r="E526" s="410">
        <f t="shared" si="63"/>
        <v>9817.3134297826346</v>
      </c>
      <c r="F526" s="161"/>
      <c r="G526" s="410">
        <f t="shared" si="72"/>
        <v>9740.064897829423</v>
      </c>
      <c r="H526" s="161"/>
      <c r="I526" s="410">
        <f t="shared" si="73"/>
        <v>9742.0748596316953</v>
      </c>
      <c r="J526" s="161"/>
      <c r="K526" s="410">
        <f t="shared" si="74"/>
        <v>9743.8148265650125</v>
      </c>
      <c r="L526" s="161"/>
      <c r="M526" s="410">
        <f t="shared" si="75"/>
        <v>9746.0647838063687</v>
      </c>
      <c r="N526" s="161"/>
      <c r="O526" s="410">
        <f t="shared" si="64"/>
        <v>9746.8147695534899</v>
      </c>
      <c r="P526" s="161"/>
      <c r="Q526" s="410">
        <f t="shared" si="65"/>
        <v>9746.0647838063687</v>
      </c>
      <c r="R526" s="161"/>
      <c r="S526" s="410">
        <f t="shared" si="66"/>
        <v>9743.8148265650179</v>
      </c>
      <c r="T526" s="161"/>
      <c r="U526" s="410">
        <f t="shared" si="67"/>
        <v>9777.4141880359239</v>
      </c>
      <c r="V526" s="161"/>
      <c r="W526" s="410">
        <f t="shared" si="68"/>
        <v>9740.064897829423</v>
      </c>
      <c r="X526" s="161"/>
      <c r="Y526" s="410">
        <f t="shared" si="69"/>
        <v>9773.3642650014845</v>
      </c>
      <c r="Z526" s="161"/>
      <c r="AA526" s="410">
        <f t="shared" si="76"/>
        <v>9779.0641566795875</v>
      </c>
      <c r="AB526" s="161"/>
      <c r="AC526" s="410">
        <f t="shared" si="86"/>
        <v>9794.4538642104617</v>
      </c>
      <c r="AD526" s="161"/>
      <c r="AE526" s="410">
        <f t="shared" si="77"/>
        <v>9787.628993911685</v>
      </c>
      <c r="AF526" s="161"/>
      <c r="AG526" s="410">
        <f t="shared" si="87"/>
        <v>9777.1141937370794</v>
      </c>
      <c r="AH526" s="161"/>
      <c r="AI526" s="410">
        <f t="shared" si="59"/>
        <v>9785.2890383806789</v>
      </c>
      <c r="AJ526" s="161"/>
      <c r="AK526" s="410">
        <f t="shared" si="60"/>
        <v>9718.1953134434407</v>
      </c>
      <c r="AL526" s="161"/>
      <c r="AM526" s="410">
        <f t="shared" si="61"/>
        <v>9752.2146669327394</v>
      </c>
      <c r="AN526" s="161"/>
      <c r="AO526" s="410">
        <f t="shared" si="78"/>
        <v>9768.4143590705116</v>
      </c>
      <c r="AP526" s="161"/>
      <c r="AQ526" s="410">
        <f t="shared" si="88"/>
        <v>9776.5142051393887</v>
      </c>
      <c r="AR526" s="161"/>
      <c r="AS526" s="410">
        <f t="shared" si="79"/>
        <v>9742.1648579213543</v>
      </c>
      <c r="AT526" s="161"/>
      <c r="AU526" s="410">
        <f t="shared" si="89"/>
        <v>9657.8964593751061</v>
      </c>
      <c r="AV526" s="161"/>
      <c r="AW526" s="410">
        <f t="shared" si="80"/>
        <v>9656.7114818946575</v>
      </c>
      <c r="AX526" s="161"/>
      <c r="AY526" s="410">
        <f t="shared" si="90"/>
        <v>9703.0756007815344</v>
      </c>
      <c r="AZ526" s="161"/>
      <c r="BA526" s="410">
        <f t="shared" si="81"/>
        <v>9709.7354742159423</v>
      </c>
      <c r="BB526" s="161"/>
      <c r="BC526" s="410">
        <f t="shared" si="91"/>
        <v>9708.452998588371</v>
      </c>
      <c r="BD526" s="161"/>
      <c r="BE526" s="410">
        <f t="shared" si="82"/>
        <v>9726.820149535306</v>
      </c>
      <c r="BF526" s="161"/>
      <c r="BG526" s="410">
        <f t="shared" si="92"/>
        <v>9733.3150261053597</v>
      </c>
      <c r="BH526" s="161"/>
      <c r="BI526" s="410">
        <f t="shared" si="83"/>
        <v>9731.9125527582419</v>
      </c>
      <c r="BJ526" s="161"/>
      <c r="BK526" s="410">
        <f t="shared" si="93"/>
        <v>9804.1241684340403</v>
      </c>
      <c r="BL526" s="161"/>
      <c r="BM526" s="410">
        <f t="shared" si="84"/>
        <v>9804.1666236272104</v>
      </c>
      <c r="BN526" s="161"/>
      <c r="BO526" s="410">
        <f t="shared" si="94"/>
        <v>9804.5424864842407</v>
      </c>
      <c r="BP526" s="161"/>
      <c r="BQ526" s="410">
        <f t="shared" si="85"/>
        <v>9804.5843094394222</v>
      </c>
      <c r="BR526" s="161"/>
      <c r="BS526" s="410">
        <f t="shared" si="95"/>
        <v>9803.461011536805</v>
      </c>
      <c r="BT526" s="161"/>
      <c r="BU526" s="410">
        <f t="shared" si="70"/>
        <v>9803.913531937018</v>
      </c>
      <c r="BV526" s="161"/>
      <c r="BW526" s="410">
        <f t="shared" si="71"/>
        <v>10813.24950281133</v>
      </c>
    </row>
    <row r="527" spans="1:76">
      <c r="A527" s="362"/>
      <c r="B527" s="161"/>
      <c r="C527" s="270"/>
      <c r="D527" s="161"/>
      <c r="E527" s="410">
        <f t="shared" si="63"/>
        <v>9817.3134297826346</v>
      </c>
      <c r="F527" s="161"/>
      <c r="G527" s="410">
        <f t="shared" si="72"/>
        <v>9740.064897829423</v>
      </c>
      <c r="H527" s="161"/>
      <c r="I527" s="410">
        <f t="shared" si="73"/>
        <v>9742.0748596316953</v>
      </c>
      <c r="J527" s="161"/>
      <c r="K527" s="410">
        <f t="shared" si="74"/>
        <v>9743.8148265650125</v>
      </c>
      <c r="L527" s="161"/>
      <c r="M527" s="410">
        <f t="shared" si="75"/>
        <v>9746.0647838063687</v>
      </c>
      <c r="N527" s="161"/>
      <c r="O527" s="410">
        <f t="shared" si="64"/>
        <v>9746.8147695534899</v>
      </c>
      <c r="P527" s="161"/>
      <c r="Q527" s="410">
        <f t="shared" si="65"/>
        <v>9746.0647838063687</v>
      </c>
      <c r="R527" s="161"/>
      <c r="S527" s="410">
        <f t="shared" si="66"/>
        <v>9743.8148265650179</v>
      </c>
      <c r="T527" s="161"/>
      <c r="U527" s="410">
        <f t="shared" si="67"/>
        <v>9777.4141880359239</v>
      </c>
      <c r="V527" s="161"/>
      <c r="W527" s="410">
        <f t="shared" si="68"/>
        <v>9740.064897829423</v>
      </c>
      <c r="X527" s="161"/>
      <c r="Y527" s="410">
        <f t="shared" si="69"/>
        <v>9773.3642650014845</v>
      </c>
      <c r="Z527" s="161"/>
      <c r="AA527" s="410">
        <f t="shared" si="76"/>
        <v>9779.0641566795875</v>
      </c>
      <c r="AB527" s="161"/>
      <c r="AC527" s="410">
        <f t="shared" si="86"/>
        <v>9794.4538642104617</v>
      </c>
      <c r="AD527" s="161"/>
      <c r="AE527" s="410">
        <f t="shared" si="77"/>
        <v>9787.628993911685</v>
      </c>
      <c r="AF527" s="161"/>
      <c r="AG527" s="410">
        <f t="shared" si="87"/>
        <v>9777.1141937370794</v>
      </c>
      <c r="AH527" s="161"/>
      <c r="AI527" s="410">
        <f t="shared" si="59"/>
        <v>9785.2890383806789</v>
      </c>
      <c r="AJ527" s="161"/>
      <c r="AK527" s="410">
        <f t="shared" si="60"/>
        <v>9718.1953134434407</v>
      </c>
      <c r="AL527" s="161"/>
      <c r="AM527" s="410">
        <f t="shared" si="61"/>
        <v>9752.2146669327394</v>
      </c>
      <c r="AN527" s="161"/>
      <c r="AO527" s="410">
        <f t="shared" si="78"/>
        <v>9768.4143590705116</v>
      </c>
      <c r="AP527" s="161"/>
      <c r="AQ527" s="410">
        <f t="shared" si="88"/>
        <v>9776.5142051393887</v>
      </c>
      <c r="AR527" s="161"/>
      <c r="AS527" s="410">
        <f t="shared" si="79"/>
        <v>9742.1648579213543</v>
      </c>
      <c r="AT527" s="161"/>
      <c r="AU527" s="410">
        <f t="shared" si="89"/>
        <v>9657.8964593751061</v>
      </c>
      <c r="AV527" s="161"/>
      <c r="AW527" s="410">
        <f t="shared" si="80"/>
        <v>9656.7114818946575</v>
      </c>
      <c r="AX527" s="161"/>
      <c r="AY527" s="410">
        <f t="shared" si="90"/>
        <v>9703.0756007815344</v>
      </c>
      <c r="AZ527" s="161"/>
      <c r="BA527" s="410">
        <f t="shared" si="81"/>
        <v>9709.7354742159423</v>
      </c>
      <c r="BB527" s="161"/>
      <c r="BC527" s="410">
        <f t="shared" si="91"/>
        <v>9708.452998588371</v>
      </c>
      <c r="BD527" s="161"/>
      <c r="BE527" s="410">
        <f t="shared" si="82"/>
        <v>9726.820149535306</v>
      </c>
      <c r="BF527" s="161"/>
      <c r="BG527" s="410">
        <f t="shared" si="92"/>
        <v>9733.3150261053597</v>
      </c>
      <c r="BH527" s="161"/>
      <c r="BI527" s="410">
        <f t="shared" si="83"/>
        <v>9731.9125527582419</v>
      </c>
      <c r="BJ527" s="161"/>
      <c r="BK527" s="410">
        <f t="shared" si="93"/>
        <v>9804.1241684340403</v>
      </c>
      <c r="BL527" s="161"/>
      <c r="BM527" s="410">
        <f t="shared" si="84"/>
        <v>9804.1666236272104</v>
      </c>
      <c r="BN527" s="161"/>
      <c r="BO527" s="410">
        <f t="shared" si="94"/>
        <v>9804.5424864842407</v>
      </c>
      <c r="BP527" s="161"/>
      <c r="BQ527" s="410">
        <f t="shared" si="85"/>
        <v>9804.5843094394222</v>
      </c>
      <c r="BR527" s="161"/>
      <c r="BS527" s="410">
        <f t="shared" si="95"/>
        <v>9803.461011536805</v>
      </c>
      <c r="BT527" s="161"/>
      <c r="BU527" s="410">
        <f t="shared" si="70"/>
        <v>9803.913531937018</v>
      </c>
      <c r="BV527" s="161"/>
      <c r="BW527" s="410">
        <f t="shared" si="71"/>
        <v>10813.24950281133</v>
      </c>
    </row>
    <row r="528" spans="1:76">
      <c r="A528" s="362"/>
      <c r="B528" s="161"/>
      <c r="C528" s="270"/>
      <c r="D528" s="161"/>
      <c r="E528" s="410">
        <f t="shared" si="63"/>
        <v>9817.3134297826346</v>
      </c>
      <c r="F528" s="161"/>
      <c r="G528" s="410">
        <f t="shared" si="72"/>
        <v>9740.064897829423</v>
      </c>
      <c r="H528" s="161"/>
      <c r="I528" s="410">
        <f t="shared" si="73"/>
        <v>9742.0748596316953</v>
      </c>
      <c r="J528" s="161"/>
      <c r="K528" s="410">
        <f t="shared" si="74"/>
        <v>9743.8148265650125</v>
      </c>
      <c r="L528" s="161"/>
      <c r="M528" s="410">
        <f t="shared" si="75"/>
        <v>9746.0647838063687</v>
      </c>
      <c r="N528" s="161"/>
      <c r="O528" s="410">
        <f t="shared" si="64"/>
        <v>9746.8147695534899</v>
      </c>
      <c r="P528" s="161"/>
      <c r="Q528" s="410">
        <f t="shared" si="65"/>
        <v>9746.0647838063687</v>
      </c>
      <c r="R528" s="161"/>
      <c r="S528" s="410">
        <f t="shared" si="66"/>
        <v>9743.8148265650179</v>
      </c>
      <c r="T528" s="161"/>
      <c r="U528" s="410">
        <f t="shared" si="67"/>
        <v>9777.4141880359239</v>
      </c>
      <c r="V528" s="161"/>
      <c r="W528" s="410">
        <f t="shared" si="68"/>
        <v>9740.064897829423</v>
      </c>
      <c r="X528" s="161"/>
      <c r="Y528" s="410">
        <f t="shared" si="69"/>
        <v>9773.3642650014845</v>
      </c>
      <c r="Z528" s="161"/>
      <c r="AA528" s="410">
        <f t="shared" si="76"/>
        <v>9779.0641566795875</v>
      </c>
      <c r="AB528" s="161"/>
      <c r="AC528" s="410">
        <f t="shared" si="86"/>
        <v>9794.4538642104617</v>
      </c>
      <c r="AD528" s="161"/>
      <c r="AE528" s="410">
        <f t="shared" si="77"/>
        <v>9787.628993911685</v>
      </c>
      <c r="AF528" s="161"/>
      <c r="AG528" s="410">
        <f t="shared" si="87"/>
        <v>9777.1141937370794</v>
      </c>
      <c r="AH528" s="161"/>
      <c r="AI528" s="410">
        <f t="shared" si="59"/>
        <v>9785.2890383806789</v>
      </c>
      <c r="AJ528" s="161"/>
      <c r="AK528" s="410">
        <f t="shared" si="60"/>
        <v>9718.1953134434407</v>
      </c>
      <c r="AL528" s="161"/>
      <c r="AM528" s="410">
        <f t="shared" si="61"/>
        <v>9752.2146669327394</v>
      </c>
      <c r="AN528" s="161"/>
      <c r="AO528" s="410">
        <f t="shared" si="78"/>
        <v>9768.4143590705116</v>
      </c>
      <c r="AP528" s="161"/>
      <c r="AQ528" s="410">
        <f t="shared" si="88"/>
        <v>9776.5142051393887</v>
      </c>
      <c r="AR528" s="161"/>
      <c r="AS528" s="410">
        <f t="shared" si="79"/>
        <v>9742.1648579213543</v>
      </c>
      <c r="AT528" s="161"/>
      <c r="AU528" s="410">
        <f t="shared" si="89"/>
        <v>9657.8964593751061</v>
      </c>
      <c r="AV528" s="161"/>
      <c r="AW528" s="410">
        <f t="shared" si="80"/>
        <v>9656.7114818946575</v>
      </c>
      <c r="AX528" s="161"/>
      <c r="AY528" s="410">
        <f t="shared" si="90"/>
        <v>9703.0756007815344</v>
      </c>
      <c r="AZ528" s="161"/>
      <c r="BA528" s="410">
        <f t="shared" si="81"/>
        <v>9709.7354742159423</v>
      </c>
      <c r="BB528" s="161"/>
      <c r="BC528" s="410">
        <f t="shared" si="91"/>
        <v>9708.452998588371</v>
      </c>
      <c r="BD528" s="161"/>
      <c r="BE528" s="410">
        <f t="shared" si="82"/>
        <v>9726.820149535306</v>
      </c>
      <c r="BF528" s="161"/>
      <c r="BG528" s="410">
        <f t="shared" si="92"/>
        <v>9733.3150261053597</v>
      </c>
      <c r="BH528" s="161"/>
      <c r="BI528" s="410">
        <f t="shared" si="83"/>
        <v>9731.9125527582419</v>
      </c>
      <c r="BJ528" s="161"/>
      <c r="BK528" s="410">
        <f t="shared" si="93"/>
        <v>9804.1241684340403</v>
      </c>
      <c r="BL528" s="161"/>
      <c r="BM528" s="410">
        <f t="shared" si="84"/>
        <v>9804.1666236272104</v>
      </c>
      <c r="BN528" s="161"/>
      <c r="BO528" s="410">
        <f t="shared" si="94"/>
        <v>9804.5424864842407</v>
      </c>
      <c r="BP528" s="161"/>
      <c r="BQ528" s="410">
        <f t="shared" si="85"/>
        <v>9804.5843094394222</v>
      </c>
      <c r="BR528" s="161"/>
      <c r="BS528" s="410">
        <f t="shared" si="95"/>
        <v>9803.461011536805</v>
      </c>
      <c r="BT528" s="161"/>
      <c r="BU528" s="410">
        <f t="shared" si="70"/>
        <v>9803.913531937018</v>
      </c>
      <c r="BV528" s="161"/>
      <c r="BW528" s="410">
        <f t="shared" si="71"/>
        <v>10813.24950281133</v>
      </c>
    </row>
    <row r="529" spans="1:76">
      <c r="A529" s="362"/>
      <c r="B529" s="161"/>
      <c r="C529" s="270"/>
      <c r="D529" s="161"/>
      <c r="E529" s="410">
        <f t="shared" si="63"/>
        <v>9817.3134297826346</v>
      </c>
      <c r="F529" s="161"/>
      <c r="G529" s="410">
        <f t="shared" si="72"/>
        <v>9740.064897829423</v>
      </c>
      <c r="H529" s="161"/>
      <c r="I529" s="410">
        <f t="shared" si="73"/>
        <v>9742.0748596316953</v>
      </c>
      <c r="J529" s="161"/>
      <c r="K529" s="410">
        <f t="shared" si="74"/>
        <v>9743.8148265650125</v>
      </c>
      <c r="L529" s="161"/>
      <c r="M529" s="410">
        <f t="shared" si="75"/>
        <v>9746.0647838063687</v>
      </c>
      <c r="N529" s="161"/>
      <c r="O529" s="410">
        <f t="shared" si="64"/>
        <v>9746.8147695534899</v>
      </c>
      <c r="P529" s="161"/>
      <c r="Q529" s="410">
        <f t="shared" si="65"/>
        <v>9746.0647838063687</v>
      </c>
      <c r="R529" s="161"/>
      <c r="S529" s="410">
        <f t="shared" si="66"/>
        <v>9743.8148265650179</v>
      </c>
      <c r="T529" s="161"/>
      <c r="U529" s="410">
        <f t="shared" si="67"/>
        <v>9777.4141880359239</v>
      </c>
      <c r="V529" s="161"/>
      <c r="W529" s="410">
        <f t="shared" si="68"/>
        <v>9740.064897829423</v>
      </c>
      <c r="X529" s="161"/>
      <c r="Y529" s="410">
        <f t="shared" si="69"/>
        <v>9773.3642650014845</v>
      </c>
      <c r="Z529" s="161"/>
      <c r="AA529" s="410">
        <f t="shared" si="76"/>
        <v>9779.0641566795875</v>
      </c>
      <c r="AB529" s="161"/>
      <c r="AC529" s="410">
        <f t="shared" si="86"/>
        <v>9794.4538642104617</v>
      </c>
      <c r="AD529" s="161"/>
      <c r="AE529" s="410">
        <f t="shared" si="77"/>
        <v>9787.628993911685</v>
      </c>
      <c r="AF529" s="161"/>
      <c r="AG529" s="410">
        <f t="shared" si="87"/>
        <v>9777.1141937370794</v>
      </c>
      <c r="AH529" s="161"/>
      <c r="AI529" s="410">
        <f t="shared" si="59"/>
        <v>9785.2890383806789</v>
      </c>
      <c r="AJ529" s="161"/>
      <c r="AK529" s="410">
        <f t="shared" si="60"/>
        <v>9718.1953134434407</v>
      </c>
      <c r="AL529" s="161"/>
      <c r="AM529" s="410">
        <f t="shared" si="61"/>
        <v>9752.2146669327394</v>
      </c>
      <c r="AN529" s="161"/>
      <c r="AO529" s="410">
        <f t="shared" si="78"/>
        <v>9768.4143590705116</v>
      </c>
      <c r="AP529" s="161"/>
      <c r="AQ529" s="410">
        <f t="shared" si="88"/>
        <v>9776.5142051393887</v>
      </c>
      <c r="AR529" s="161"/>
      <c r="AS529" s="410">
        <f t="shared" si="79"/>
        <v>9742.1648579213543</v>
      </c>
      <c r="AT529" s="161"/>
      <c r="AU529" s="410">
        <f t="shared" si="89"/>
        <v>9657.8964593751061</v>
      </c>
      <c r="AV529" s="161"/>
      <c r="AW529" s="410">
        <f t="shared" si="80"/>
        <v>9656.7114818946575</v>
      </c>
      <c r="AX529" s="161"/>
      <c r="AY529" s="410">
        <f t="shared" si="90"/>
        <v>9703.0756007815344</v>
      </c>
      <c r="AZ529" s="161"/>
      <c r="BA529" s="410">
        <f t="shared" si="81"/>
        <v>9709.7354742159423</v>
      </c>
      <c r="BB529" s="161"/>
      <c r="BC529" s="410">
        <f t="shared" si="91"/>
        <v>9708.452998588371</v>
      </c>
      <c r="BD529" s="161"/>
      <c r="BE529" s="410">
        <f t="shared" si="82"/>
        <v>9726.820149535306</v>
      </c>
      <c r="BF529" s="161"/>
      <c r="BG529" s="410">
        <f t="shared" si="92"/>
        <v>9733.3150261053597</v>
      </c>
      <c r="BH529" s="161"/>
      <c r="BI529" s="410">
        <f t="shared" si="83"/>
        <v>9731.9125527582419</v>
      </c>
      <c r="BJ529" s="161"/>
      <c r="BK529" s="410">
        <f t="shared" si="93"/>
        <v>9804.1241684340403</v>
      </c>
      <c r="BL529" s="161"/>
      <c r="BM529" s="410">
        <f t="shared" si="84"/>
        <v>9804.1666236272104</v>
      </c>
      <c r="BN529" s="161"/>
      <c r="BO529" s="410">
        <f t="shared" si="94"/>
        <v>9804.5424864842407</v>
      </c>
      <c r="BP529" s="161"/>
      <c r="BQ529" s="410">
        <f t="shared" si="85"/>
        <v>9804.5843094394222</v>
      </c>
      <c r="BR529" s="161"/>
      <c r="BS529" s="410">
        <f t="shared" si="95"/>
        <v>9803.461011536805</v>
      </c>
      <c r="BT529" s="161"/>
      <c r="BU529" s="410">
        <f t="shared" si="70"/>
        <v>9803.913531937018</v>
      </c>
      <c r="BV529" s="161"/>
      <c r="BW529" s="410">
        <f t="shared" si="71"/>
        <v>10813.24950281133</v>
      </c>
    </row>
    <row r="530" spans="1:76">
      <c r="A530" s="362"/>
      <c r="B530" s="161"/>
      <c r="C530" s="270"/>
      <c r="D530" s="161"/>
      <c r="E530" s="410">
        <f t="shared" si="63"/>
        <v>9817.3134297826346</v>
      </c>
      <c r="F530" s="161"/>
      <c r="G530" s="410">
        <f t="shared" si="72"/>
        <v>9740.064897829423</v>
      </c>
      <c r="H530" s="161"/>
      <c r="I530" s="410">
        <f t="shared" si="73"/>
        <v>9742.0748596316953</v>
      </c>
      <c r="J530" s="161"/>
      <c r="K530" s="410">
        <f t="shared" si="74"/>
        <v>9743.8148265650125</v>
      </c>
      <c r="L530" s="161"/>
      <c r="M530" s="410">
        <f t="shared" si="75"/>
        <v>9746.0647838063687</v>
      </c>
      <c r="N530" s="161"/>
      <c r="O530" s="410">
        <f t="shared" si="64"/>
        <v>9746.8147695534899</v>
      </c>
      <c r="P530" s="161"/>
      <c r="Q530" s="410">
        <f t="shared" si="65"/>
        <v>9746.0647838063687</v>
      </c>
      <c r="R530" s="161"/>
      <c r="S530" s="410">
        <f t="shared" si="66"/>
        <v>9743.8148265650179</v>
      </c>
      <c r="T530" s="161"/>
      <c r="U530" s="410">
        <f t="shared" si="67"/>
        <v>9777.4141880359239</v>
      </c>
      <c r="V530" s="161"/>
      <c r="W530" s="410">
        <f t="shared" si="68"/>
        <v>9740.064897829423</v>
      </c>
      <c r="X530" s="161"/>
      <c r="Y530" s="410">
        <f t="shared" si="69"/>
        <v>9773.3642650014845</v>
      </c>
      <c r="Z530" s="161"/>
      <c r="AA530" s="410">
        <f t="shared" si="76"/>
        <v>9779.0641566795875</v>
      </c>
      <c r="AB530" s="161"/>
      <c r="AC530" s="410">
        <f t="shared" si="86"/>
        <v>9794.4538642104617</v>
      </c>
      <c r="AD530" s="161"/>
      <c r="AE530" s="410">
        <f t="shared" si="77"/>
        <v>9787.628993911685</v>
      </c>
      <c r="AF530" s="161"/>
      <c r="AG530" s="410">
        <f t="shared" si="87"/>
        <v>9777.1141937370794</v>
      </c>
      <c r="AH530" s="161"/>
      <c r="AI530" s="410">
        <f t="shared" si="59"/>
        <v>9785.2890383806789</v>
      </c>
      <c r="AJ530" s="161"/>
      <c r="AK530" s="410">
        <f t="shared" si="60"/>
        <v>9718.1953134434407</v>
      </c>
      <c r="AL530" s="161"/>
      <c r="AM530" s="410">
        <f t="shared" si="61"/>
        <v>9752.2146669327394</v>
      </c>
      <c r="AN530" s="161"/>
      <c r="AO530" s="410">
        <f t="shared" si="78"/>
        <v>9768.4143590705116</v>
      </c>
      <c r="AP530" s="161"/>
      <c r="AQ530" s="410">
        <f t="shared" si="88"/>
        <v>9776.5142051393887</v>
      </c>
      <c r="AR530" s="161"/>
      <c r="AS530" s="410">
        <f t="shared" si="79"/>
        <v>9742.1648579213543</v>
      </c>
      <c r="AT530" s="161"/>
      <c r="AU530" s="410">
        <f t="shared" si="89"/>
        <v>9657.8964593751061</v>
      </c>
      <c r="AV530" s="161"/>
      <c r="AW530" s="410">
        <f t="shared" si="80"/>
        <v>9656.7114818946575</v>
      </c>
      <c r="AX530" s="161"/>
      <c r="AY530" s="410">
        <f t="shared" si="90"/>
        <v>9703.0756007815344</v>
      </c>
      <c r="AZ530" s="161"/>
      <c r="BA530" s="410">
        <f t="shared" si="81"/>
        <v>9709.7354742159423</v>
      </c>
      <c r="BB530" s="161"/>
      <c r="BC530" s="410">
        <f t="shared" si="91"/>
        <v>9708.452998588371</v>
      </c>
      <c r="BD530" s="161"/>
      <c r="BE530" s="410">
        <f t="shared" si="82"/>
        <v>9726.820149535306</v>
      </c>
      <c r="BF530" s="161"/>
      <c r="BG530" s="410">
        <f t="shared" si="92"/>
        <v>9733.3150261053597</v>
      </c>
      <c r="BH530" s="161"/>
      <c r="BI530" s="410">
        <f t="shared" si="83"/>
        <v>9731.9125527582419</v>
      </c>
      <c r="BJ530" s="161"/>
      <c r="BK530" s="410">
        <f t="shared" si="93"/>
        <v>9804.1241684340403</v>
      </c>
      <c r="BL530" s="161"/>
      <c r="BM530" s="410">
        <f t="shared" si="84"/>
        <v>9804.1666236272104</v>
      </c>
      <c r="BN530" s="161"/>
      <c r="BO530" s="410">
        <f t="shared" si="94"/>
        <v>9804.5424864842407</v>
      </c>
      <c r="BP530" s="161"/>
      <c r="BQ530" s="410">
        <f t="shared" si="85"/>
        <v>9804.5843094394222</v>
      </c>
      <c r="BR530" s="161"/>
      <c r="BS530" s="410">
        <f t="shared" si="95"/>
        <v>9803.461011536805</v>
      </c>
      <c r="BT530" s="161"/>
      <c r="BU530" s="410">
        <f t="shared" si="70"/>
        <v>9803.913531937018</v>
      </c>
      <c r="BV530" s="161"/>
      <c r="BW530" s="410">
        <f t="shared" si="71"/>
        <v>10813.24950281133</v>
      </c>
    </row>
    <row r="531" spans="1:76">
      <c r="A531" s="362"/>
      <c r="B531" s="161"/>
      <c r="C531" s="270"/>
      <c r="D531" s="161"/>
      <c r="E531" s="410">
        <f t="shared" si="63"/>
        <v>9817.3134297826346</v>
      </c>
      <c r="F531" s="161"/>
      <c r="G531" s="410">
        <f t="shared" si="72"/>
        <v>9740.064897829423</v>
      </c>
      <c r="H531" s="161"/>
      <c r="I531" s="410">
        <f t="shared" si="73"/>
        <v>9742.0748596316953</v>
      </c>
      <c r="J531" s="161"/>
      <c r="K531" s="410">
        <f t="shared" si="74"/>
        <v>9743.8148265650125</v>
      </c>
      <c r="L531" s="161"/>
      <c r="M531" s="410">
        <f t="shared" si="75"/>
        <v>9746.0647838063687</v>
      </c>
      <c r="N531" s="161"/>
      <c r="O531" s="410">
        <f t="shared" si="64"/>
        <v>9746.8147695534899</v>
      </c>
      <c r="P531" s="161"/>
      <c r="Q531" s="410">
        <f t="shared" si="65"/>
        <v>9746.0647838063687</v>
      </c>
      <c r="R531" s="161"/>
      <c r="S531" s="410">
        <f t="shared" si="66"/>
        <v>9743.8148265650179</v>
      </c>
      <c r="T531" s="161"/>
      <c r="U531" s="410">
        <f t="shared" si="67"/>
        <v>9777.4141880359239</v>
      </c>
      <c r="V531" s="161"/>
      <c r="W531" s="410">
        <f t="shared" si="68"/>
        <v>9740.064897829423</v>
      </c>
      <c r="X531" s="161"/>
      <c r="Y531" s="410">
        <f t="shared" si="69"/>
        <v>9773.3642650014845</v>
      </c>
      <c r="Z531" s="161"/>
      <c r="AA531" s="410">
        <f t="shared" si="76"/>
        <v>9779.0641566795875</v>
      </c>
      <c r="AB531" s="161"/>
      <c r="AC531" s="410">
        <f t="shared" si="86"/>
        <v>9794.4538642104617</v>
      </c>
      <c r="AD531" s="161"/>
      <c r="AE531" s="410">
        <f t="shared" si="77"/>
        <v>9787.628993911685</v>
      </c>
      <c r="AF531" s="161"/>
      <c r="AG531" s="410">
        <f t="shared" si="87"/>
        <v>9777.1141937370794</v>
      </c>
      <c r="AH531" s="161"/>
      <c r="AI531" s="410">
        <f t="shared" si="59"/>
        <v>9785.2890383806789</v>
      </c>
      <c r="AJ531" s="161"/>
      <c r="AK531" s="410">
        <f t="shared" si="60"/>
        <v>9718.1953134434407</v>
      </c>
      <c r="AL531" s="161"/>
      <c r="AM531" s="410">
        <f t="shared" si="61"/>
        <v>9752.2146669327394</v>
      </c>
      <c r="AN531" s="161"/>
      <c r="AO531" s="410">
        <f t="shared" si="78"/>
        <v>9768.4143590705116</v>
      </c>
      <c r="AP531" s="161"/>
      <c r="AQ531" s="410">
        <f t="shared" si="88"/>
        <v>9776.5142051393887</v>
      </c>
      <c r="AR531" s="161"/>
      <c r="AS531" s="410">
        <f t="shared" si="79"/>
        <v>9742.1648579213543</v>
      </c>
      <c r="AT531" s="161"/>
      <c r="AU531" s="410">
        <f t="shared" si="89"/>
        <v>9657.8964593751061</v>
      </c>
      <c r="AV531" s="161"/>
      <c r="AW531" s="410">
        <f t="shared" si="80"/>
        <v>9656.7114818946575</v>
      </c>
      <c r="AX531" s="161"/>
      <c r="AY531" s="410">
        <f t="shared" si="90"/>
        <v>9703.0756007815344</v>
      </c>
      <c r="AZ531" s="161"/>
      <c r="BA531" s="410">
        <f t="shared" si="81"/>
        <v>9709.7354742159423</v>
      </c>
      <c r="BB531" s="161"/>
      <c r="BC531" s="410">
        <f t="shared" si="91"/>
        <v>9708.452998588371</v>
      </c>
      <c r="BD531" s="161"/>
      <c r="BE531" s="410">
        <f t="shared" si="82"/>
        <v>9726.820149535306</v>
      </c>
      <c r="BF531" s="161"/>
      <c r="BG531" s="410">
        <f t="shared" si="92"/>
        <v>9733.3150261053597</v>
      </c>
      <c r="BH531" s="161"/>
      <c r="BI531" s="410">
        <f t="shared" si="83"/>
        <v>9731.9125527582419</v>
      </c>
      <c r="BJ531" s="161"/>
      <c r="BK531" s="410">
        <f t="shared" si="93"/>
        <v>9804.1241684340403</v>
      </c>
      <c r="BL531" s="161"/>
      <c r="BM531" s="410">
        <f t="shared" si="84"/>
        <v>9804.1666236272104</v>
      </c>
      <c r="BN531" s="161"/>
      <c r="BO531" s="410">
        <f t="shared" si="94"/>
        <v>9804.5424864842407</v>
      </c>
      <c r="BP531" s="161"/>
      <c r="BQ531" s="410">
        <f t="shared" si="85"/>
        <v>9804.5843094394222</v>
      </c>
      <c r="BR531" s="161"/>
      <c r="BS531" s="410">
        <f t="shared" si="95"/>
        <v>9803.461011536805</v>
      </c>
      <c r="BT531" s="161"/>
      <c r="BU531" s="410">
        <f t="shared" si="70"/>
        <v>9803.913531937018</v>
      </c>
      <c r="BV531" s="161"/>
      <c r="BW531" s="410">
        <f t="shared" si="71"/>
        <v>10813.24950281133</v>
      </c>
    </row>
    <row r="532" spans="1:76">
      <c r="A532" s="163" t="s">
        <v>136</v>
      </c>
      <c r="B532" s="162"/>
      <c r="C532" s="270">
        <f>C512+(B532*C512)</f>
        <v>1.3272508684025102</v>
      </c>
      <c r="D532" s="361"/>
      <c r="E532" s="410">
        <f t="shared" si="63"/>
        <v>9817.3134297826346</v>
      </c>
      <c r="F532" s="361"/>
      <c r="G532" s="410">
        <f t="shared" si="72"/>
        <v>9740.064897829423</v>
      </c>
      <c r="H532" s="361"/>
      <c r="I532" s="410">
        <f t="shared" si="73"/>
        <v>9742.0748596316953</v>
      </c>
      <c r="J532" s="361"/>
      <c r="K532" s="410">
        <f t="shared" si="74"/>
        <v>9743.8148265650125</v>
      </c>
      <c r="L532" s="361"/>
      <c r="M532" s="410">
        <f t="shared" si="75"/>
        <v>9746.0647838063687</v>
      </c>
      <c r="N532" s="361"/>
      <c r="O532" s="410">
        <f t="shared" si="64"/>
        <v>9746.8147695534899</v>
      </c>
      <c r="P532" s="361"/>
      <c r="Q532" s="410">
        <f t="shared" si="65"/>
        <v>9746.0647838063687</v>
      </c>
      <c r="R532" s="361"/>
      <c r="S532" s="410">
        <f t="shared" si="66"/>
        <v>9743.8148265650179</v>
      </c>
      <c r="T532" s="361"/>
      <c r="U532" s="410">
        <f t="shared" si="67"/>
        <v>9777.4141880359239</v>
      </c>
      <c r="V532" s="361"/>
      <c r="W532" s="410">
        <f t="shared" si="68"/>
        <v>9740.064897829423</v>
      </c>
      <c r="X532" s="361"/>
      <c r="Y532" s="410">
        <f t="shared" si="69"/>
        <v>9773.3642650014845</v>
      </c>
      <c r="Z532" s="361"/>
      <c r="AA532" s="410">
        <f t="shared" si="76"/>
        <v>9779.0641566795875</v>
      </c>
      <c r="AB532" s="361"/>
      <c r="AC532" s="410">
        <f t="shared" si="86"/>
        <v>9794.4538642104617</v>
      </c>
      <c r="AD532" s="361"/>
      <c r="AE532" s="410">
        <f t="shared" si="77"/>
        <v>9787.628993911685</v>
      </c>
      <c r="AF532" s="361"/>
      <c r="AG532" s="410">
        <f t="shared" si="87"/>
        <v>9777.1141937370794</v>
      </c>
      <c r="AH532" s="361"/>
      <c r="AI532" s="410">
        <f t="shared" si="59"/>
        <v>9785.2890383806789</v>
      </c>
      <c r="AJ532" s="361"/>
      <c r="AK532" s="410">
        <f t="shared" si="60"/>
        <v>9718.1953134434407</v>
      </c>
      <c r="AL532" s="361"/>
      <c r="AM532" s="410">
        <f t="shared" si="61"/>
        <v>9752.2146669327394</v>
      </c>
      <c r="AN532" s="361"/>
      <c r="AO532" s="410">
        <f t="shared" si="78"/>
        <v>9768.4143590705116</v>
      </c>
      <c r="AP532" s="361"/>
      <c r="AQ532" s="410">
        <f t="shared" si="88"/>
        <v>9776.5142051393887</v>
      </c>
      <c r="AR532" s="361"/>
      <c r="AS532" s="410">
        <f t="shared" si="79"/>
        <v>9742.1648579213543</v>
      </c>
      <c r="AT532" s="361"/>
      <c r="AU532" s="410">
        <f t="shared" si="89"/>
        <v>9657.8964593751061</v>
      </c>
      <c r="AV532" s="361"/>
      <c r="AW532" s="410">
        <f t="shared" si="80"/>
        <v>9656.7114818946575</v>
      </c>
      <c r="AX532" s="361"/>
      <c r="AY532" s="410">
        <f t="shared" si="90"/>
        <v>9703.0756007815344</v>
      </c>
      <c r="AZ532" s="361"/>
      <c r="BA532" s="410">
        <f t="shared" si="81"/>
        <v>9709.7354742159423</v>
      </c>
      <c r="BB532" s="361"/>
      <c r="BC532" s="410">
        <f t="shared" si="91"/>
        <v>9708.452998588371</v>
      </c>
      <c r="BD532" s="361"/>
      <c r="BE532" s="410">
        <f t="shared" si="82"/>
        <v>9726.820149535306</v>
      </c>
      <c r="BF532" s="361"/>
      <c r="BG532" s="410">
        <f t="shared" si="92"/>
        <v>9733.3150261053597</v>
      </c>
      <c r="BH532" s="361"/>
      <c r="BI532" s="410">
        <f t="shared" si="83"/>
        <v>9731.9125527582419</v>
      </c>
      <c r="BJ532" s="361"/>
      <c r="BK532" s="410">
        <f t="shared" si="93"/>
        <v>9804.1241684340403</v>
      </c>
      <c r="BL532" s="361"/>
      <c r="BM532" s="410">
        <f t="shared" si="84"/>
        <v>9804.1666236272104</v>
      </c>
      <c r="BN532" s="361"/>
      <c r="BO532" s="410">
        <f t="shared" si="94"/>
        <v>9804.5424864842407</v>
      </c>
      <c r="BP532" s="361"/>
      <c r="BQ532" s="410">
        <f t="shared" si="85"/>
        <v>9804.5843094394222</v>
      </c>
      <c r="BR532" s="361"/>
      <c r="BS532" s="410">
        <f t="shared" si="95"/>
        <v>9803.461011536805</v>
      </c>
      <c r="BT532" s="361"/>
      <c r="BU532" s="410">
        <f t="shared" si="70"/>
        <v>9803.913531937018</v>
      </c>
      <c r="BV532" s="361"/>
      <c r="BW532" s="410">
        <f t="shared" si="71"/>
        <v>10813.24950281133</v>
      </c>
      <c r="BX532" s="361"/>
    </row>
    <row r="533" spans="1:76">
      <c r="A533" s="164" t="s">
        <v>13</v>
      </c>
      <c r="B533" s="165"/>
      <c r="C533" s="270"/>
      <c r="D533" s="166">
        <f>SUM(D495:D532)</f>
        <v>0.54039999999999999</v>
      </c>
      <c r="E533" s="410"/>
      <c r="F533" s="166">
        <f>SUM(F495:F532)</f>
        <v>0.52039999999999997</v>
      </c>
      <c r="G533" s="410"/>
      <c r="H533" s="166">
        <f>SUM(H495:H532)</f>
        <v>0.51039999999999996</v>
      </c>
      <c r="I533" s="410"/>
      <c r="J533" s="166">
        <f>SUM(J495:J532)</f>
        <v>0.51039999999999996</v>
      </c>
      <c r="K533" s="410"/>
      <c r="L533" s="166">
        <f>SUM(L495:L532)</f>
        <v>0.50039999999999996</v>
      </c>
      <c r="M533" s="410"/>
      <c r="N533" s="166">
        <f>SUM(N495:N532)</f>
        <v>0.4904</v>
      </c>
      <c r="O533" s="410"/>
      <c r="P533" s="166">
        <f>SUM(P495:P532)</f>
        <v>0.48039999999999999</v>
      </c>
      <c r="Q533" s="410"/>
      <c r="R533" s="166">
        <f>SUM(R495:R532)</f>
        <v>0.47039999999999998</v>
      </c>
      <c r="S533" s="410"/>
      <c r="T533" s="166">
        <f>SUM(T495:T532)</f>
        <v>0.47039999999999998</v>
      </c>
      <c r="U533" s="410"/>
      <c r="V533" s="166">
        <f>SUM(V495:V532)</f>
        <v>0.46039999999999998</v>
      </c>
      <c r="W533" s="410"/>
      <c r="X533" s="166">
        <f>SUM(X495:X532)</f>
        <v>0.46039999999999998</v>
      </c>
      <c r="Y533" s="410"/>
      <c r="Z533" s="166">
        <f>SUM(Z495:Z532)</f>
        <v>0.45539999999999997</v>
      </c>
      <c r="AA533" s="410"/>
      <c r="AB533" s="166">
        <f>SUM(AB495:AB532)</f>
        <v>0.45339999999999997</v>
      </c>
      <c r="AC533" s="410"/>
      <c r="AD533" s="166">
        <f>SUM(AD495:AD532)</f>
        <v>0.44340000000000002</v>
      </c>
      <c r="AE533" s="410"/>
      <c r="AF533" s="166">
        <f>SUM(AF495:AF532)</f>
        <v>0.44040000000000001</v>
      </c>
      <c r="AG533" s="410"/>
      <c r="AH533" s="166">
        <f>SUM(AH495:AH532)</f>
        <v>0.44040000000000001</v>
      </c>
      <c r="AI533" s="410"/>
      <c r="AJ533" s="166">
        <f>SUM(AJ495:AJ532)</f>
        <v>0.4304</v>
      </c>
      <c r="AK533" s="410"/>
      <c r="AL533" s="166">
        <f>SUM(AL495:AL532)</f>
        <v>0.4304</v>
      </c>
      <c r="AM533" s="410"/>
      <c r="AN533" s="166">
        <f>SUM(AN495:AN532)</f>
        <v>0.4304</v>
      </c>
      <c r="AO533" s="410"/>
      <c r="AP533" s="166">
        <f>SUM(AP495:AP532)</f>
        <v>0.4304</v>
      </c>
      <c r="AQ533" s="410"/>
      <c r="AR533" s="166">
        <f>SUM(AR495:AR532)</f>
        <v>0.4204</v>
      </c>
      <c r="AS533" s="410"/>
      <c r="AT533" s="166">
        <f>SUM(AT495:AT532)</f>
        <v>0.40939999999999999</v>
      </c>
      <c r="AU533" s="410"/>
      <c r="AV533" s="166">
        <f>SUM(AV495:AV532)</f>
        <v>0.40839999999999999</v>
      </c>
      <c r="AW533" s="410"/>
      <c r="AX533" s="166">
        <f>SUM(AX495:AX532)</f>
        <v>0.40739999999999998</v>
      </c>
      <c r="AY533" s="410"/>
      <c r="AZ533" s="166">
        <f>SUM(AZ495:AZ532)</f>
        <v>0.40639999999999998</v>
      </c>
      <c r="BA533" s="410"/>
      <c r="BB533" s="166">
        <f>SUM(BB495:BB532)</f>
        <v>0.40539999999999998</v>
      </c>
      <c r="BC533" s="410"/>
      <c r="BD533" s="166">
        <f>SUM(BD495:BD532)</f>
        <v>0.40139999999999998</v>
      </c>
      <c r="BE533" s="410"/>
      <c r="BF533" s="166">
        <f>SUM(BF495:BF532)</f>
        <v>0.40039999999999998</v>
      </c>
      <c r="BG533" s="410"/>
      <c r="BH533" s="166">
        <f>SUM(BH495:BH532)</f>
        <v>0.39939999999999998</v>
      </c>
      <c r="BI533" s="410"/>
      <c r="BJ533" s="166">
        <f>SUM(BJ495:BJ532)</f>
        <v>0.39955039999999997</v>
      </c>
      <c r="BK533" s="410"/>
      <c r="BL533" s="166">
        <f>SUM(BL495:BL532)</f>
        <v>0.3987136</v>
      </c>
      <c r="BM533" s="410"/>
      <c r="BN533" s="166">
        <f>SUM(BN495:BN532)</f>
        <v>0.39124169999999997</v>
      </c>
      <c r="BO533" s="410"/>
      <c r="BP533" s="166">
        <f>SUM(BP495:BP532)</f>
        <v>0.39041809999999999</v>
      </c>
      <c r="BQ533" s="410"/>
      <c r="BR533" s="166">
        <f>SUM(BR495:BR532)</f>
        <v>0.38290629999999998</v>
      </c>
      <c r="BS533" s="410"/>
      <c r="BT533" s="166">
        <f>SUM(BT495:BT532)</f>
        <v>0.38213900000000001</v>
      </c>
      <c r="BU533" s="410"/>
      <c r="BV533" s="166">
        <f>SUM(BV495:BV532)</f>
        <v>0.38039999999999996</v>
      </c>
      <c r="BW533" s="410"/>
    </row>
    <row r="534" spans="1:76">
      <c r="Z534" s="269"/>
      <c r="AA534" s="269"/>
      <c r="AB534" s="82"/>
    </row>
    <row r="535" spans="1:76" ht="15.95">
      <c r="M535" s="272"/>
      <c r="Z535" s="269"/>
      <c r="AA535" s="269"/>
      <c r="AB535" s="82"/>
    </row>
    <row r="536" spans="1:76">
      <c r="M536" s="193"/>
      <c r="N536" s="193"/>
      <c r="Z536" s="269"/>
      <c r="AA536" s="269"/>
      <c r="AB536" s="82"/>
    </row>
    <row r="537" spans="1:76">
      <c r="Z537" s="269"/>
      <c r="AA537" s="269"/>
      <c r="AB537" s="82"/>
    </row>
    <row r="538" spans="1:76">
      <c r="N538" s="271"/>
      <c r="Z538" s="269"/>
      <c r="AA538" s="269"/>
      <c r="AB538" s="82"/>
    </row>
    <row r="539" spans="1:76">
      <c r="Z539" s="269"/>
      <c r="AA539" s="269"/>
      <c r="AB539" s="82"/>
    </row>
    <row r="540" spans="1:76">
      <c r="Z540" s="269"/>
      <c r="AA540" s="269"/>
      <c r="AB540" s="82"/>
    </row>
    <row r="541" spans="1:76">
      <c r="Z541" s="269"/>
      <c r="AA541" s="269"/>
      <c r="AB541" s="82"/>
    </row>
    <row r="542" spans="1:76">
      <c r="Z542" s="269"/>
      <c r="AA542" s="269"/>
      <c r="AB542" s="82"/>
    </row>
    <row r="543" spans="1:76">
      <c r="Z543" s="269"/>
      <c r="AA543" s="269"/>
      <c r="AB543" s="82"/>
    </row>
    <row r="544" spans="1:76">
      <c r="Z544" s="269"/>
      <c r="AA544" s="269"/>
      <c r="AB544" s="82"/>
    </row>
    <row r="545" spans="26:28">
      <c r="Z545" s="269"/>
      <c r="AA545" s="269"/>
      <c r="AB545" s="82"/>
    </row>
    <row r="546" spans="26:28">
      <c r="Z546" s="269"/>
      <c r="AA546" s="269"/>
      <c r="AB546" s="82"/>
    </row>
    <row r="547" spans="26:28">
      <c r="Z547" s="269"/>
      <c r="AA547" s="269"/>
      <c r="AB547" s="82"/>
    </row>
    <row r="548" spans="26:28">
      <c r="Z548" s="269"/>
      <c r="AA548" s="269"/>
      <c r="AB548" s="82"/>
    </row>
    <row r="549" spans="26:28">
      <c r="Z549" s="269"/>
      <c r="AA549" s="269"/>
      <c r="AB549" s="82"/>
    </row>
    <row r="550" spans="26:28">
      <c r="Z550" s="269"/>
      <c r="AA550" s="269"/>
      <c r="AB550" s="82"/>
    </row>
    <row r="551" spans="26:28">
      <c r="Z551" s="269"/>
      <c r="AA551" s="269"/>
      <c r="AB551" s="82"/>
    </row>
    <row r="552" spans="26:28">
      <c r="Z552" s="269"/>
      <c r="AA552" s="269"/>
      <c r="AB552" s="82"/>
    </row>
    <row r="553" spans="26:28">
      <c r="Z553" s="269"/>
      <c r="AA553" s="269"/>
      <c r="AB553" s="82"/>
    </row>
    <row r="554" spans="26:28">
      <c r="Z554" s="269"/>
      <c r="AA554" s="269"/>
      <c r="AB554" s="82"/>
    </row>
    <row r="555" spans="26:28">
      <c r="Z555" s="269"/>
      <c r="AA555" s="269"/>
      <c r="AB555" s="82"/>
    </row>
    <row r="556" spans="26:28">
      <c r="Z556" s="269"/>
      <c r="AA556" s="269"/>
      <c r="AB556" s="82"/>
    </row>
    <row r="557" spans="26:28">
      <c r="Z557" s="269"/>
      <c r="AA557" s="269"/>
      <c r="AB557" s="82"/>
    </row>
    <row r="558" spans="26:28">
      <c r="Z558" s="269"/>
      <c r="AA558" s="269"/>
      <c r="AB558" s="82"/>
    </row>
    <row r="559" spans="26:28">
      <c r="Z559" s="269"/>
      <c r="AA559" s="269"/>
      <c r="AB559" s="82"/>
    </row>
    <row r="560" spans="26:28">
      <c r="Z560" s="269"/>
      <c r="AA560" s="269"/>
      <c r="AB560" s="82"/>
    </row>
    <row r="561" spans="26:28">
      <c r="Z561" s="269"/>
      <c r="AA561" s="269"/>
      <c r="AB561" s="82"/>
    </row>
    <row r="562" spans="26:28">
      <c r="Z562" s="269"/>
      <c r="AA562" s="269"/>
      <c r="AB562" s="82"/>
    </row>
    <row r="563" spans="26:28">
      <c r="Z563" s="269"/>
      <c r="AA563" s="269"/>
      <c r="AB563" s="82"/>
    </row>
    <row r="564" spans="26:28">
      <c r="Z564" s="269"/>
      <c r="AA564" s="269"/>
      <c r="AB564" s="82"/>
    </row>
    <row r="565" spans="26:28">
      <c r="Z565" s="269"/>
      <c r="AA565" s="269"/>
      <c r="AB565" s="82"/>
    </row>
    <row r="566" spans="26:28">
      <c r="Z566" s="269"/>
      <c r="AA566" s="269"/>
      <c r="AB566" s="82"/>
    </row>
    <row r="567" spans="26:28">
      <c r="Z567" s="269"/>
      <c r="AA567" s="269"/>
      <c r="AB567" s="82"/>
    </row>
    <row r="568" spans="26:28">
      <c r="Z568" s="269"/>
      <c r="AA568" s="269"/>
      <c r="AB568" s="82"/>
    </row>
    <row r="569" spans="26:28">
      <c r="Z569" s="269"/>
      <c r="AA569" s="269"/>
      <c r="AB569" s="82"/>
    </row>
    <row r="570" spans="26:28">
      <c r="Z570" s="269"/>
      <c r="AA570" s="269"/>
      <c r="AB570" s="82"/>
    </row>
    <row r="571" spans="26:28">
      <c r="Z571" s="269"/>
      <c r="AA571" s="269"/>
      <c r="AB571" s="82"/>
    </row>
    <row r="572" spans="26:28">
      <c r="Z572" s="269"/>
      <c r="AA572" s="269"/>
      <c r="AB572" s="82"/>
    </row>
    <row r="573" spans="26:28">
      <c r="Z573" s="269"/>
      <c r="AA573" s="269"/>
      <c r="AB573" s="82"/>
    </row>
    <row r="574" spans="26:28">
      <c r="Z574" s="269"/>
      <c r="AA574" s="269"/>
      <c r="AB574" s="82"/>
    </row>
    <row r="575" spans="26:28">
      <c r="Z575" s="269"/>
      <c r="AA575" s="269"/>
      <c r="AB575" s="82"/>
    </row>
    <row r="576" spans="26:28">
      <c r="Z576" s="269"/>
      <c r="AA576" s="269"/>
      <c r="AB576" s="82"/>
    </row>
    <row r="577" spans="26:28">
      <c r="Z577" s="269"/>
      <c r="AA577" s="269"/>
      <c r="AB577" s="82"/>
    </row>
    <row r="578" spans="26:28">
      <c r="Z578" s="269"/>
      <c r="AA578" s="269"/>
      <c r="AB578" s="82"/>
    </row>
    <row r="579" spans="26:28">
      <c r="Z579" s="269"/>
      <c r="AA579" s="269"/>
      <c r="AB579" s="82"/>
    </row>
    <row r="580" spans="26:28">
      <c r="Z580" s="269"/>
      <c r="AA580" s="269"/>
      <c r="AB580" s="82"/>
    </row>
    <row r="581" spans="26:28">
      <c r="Z581" s="269"/>
      <c r="AA581" s="269"/>
      <c r="AB581" s="82"/>
    </row>
    <row r="582" spans="26:28">
      <c r="Z582" s="269"/>
      <c r="AA582" s="269"/>
      <c r="AB582" s="82"/>
    </row>
    <row r="583" spans="26:28">
      <c r="Z583" s="269"/>
      <c r="AA583" s="269"/>
      <c r="AB583" s="82"/>
    </row>
    <row r="584" spans="26:28">
      <c r="Z584" s="269"/>
      <c r="AA584" s="269"/>
      <c r="AB584" s="82"/>
    </row>
    <row r="585" spans="26:28">
      <c r="Z585" s="269"/>
      <c r="AA585" s="269"/>
      <c r="AB585" s="82"/>
    </row>
    <row r="586" spans="26:28">
      <c r="Z586" s="269"/>
      <c r="AA586" s="269"/>
      <c r="AB586" s="82"/>
    </row>
    <row r="587" spans="26:28">
      <c r="Z587" s="269"/>
      <c r="AA587" s="269"/>
      <c r="AB587" s="82"/>
    </row>
    <row r="588" spans="26:28">
      <c r="Z588" s="269"/>
      <c r="AA588" s="269"/>
      <c r="AB588" s="82"/>
    </row>
    <row r="589" spans="26:28">
      <c r="Z589" s="269"/>
      <c r="AA589" s="269"/>
      <c r="AB589" s="82"/>
    </row>
    <row r="590" spans="26:28">
      <c r="Z590" s="269"/>
      <c r="AA590" s="269"/>
      <c r="AB590" s="82"/>
    </row>
    <row r="591" spans="26:28">
      <c r="Z591" s="269"/>
      <c r="AA591" s="269"/>
      <c r="AB591" s="82"/>
    </row>
    <row r="592" spans="26:28">
      <c r="Z592" s="269"/>
      <c r="AA592" s="269"/>
      <c r="AB592" s="82"/>
    </row>
    <row r="593" spans="26:28">
      <c r="Z593" s="269"/>
      <c r="AA593" s="269"/>
      <c r="AB593" s="82"/>
    </row>
    <row r="594" spans="26:28">
      <c r="Z594" s="269"/>
      <c r="AA594" s="269"/>
      <c r="AB594" s="82"/>
    </row>
    <row r="595" spans="26:28">
      <c r="Z595" s="269"/>
      <c r="AA595" s="269"/>
      <c r="AB595" s="82"/>
    </row>
    <row r="596" spans="26:28">
      <c r="Z596" s="269"/>
      <c r="AA596" s="269"/>
      <c r="AB596" s="82"/>
    </row>
    <row r="597" spans="26:28">
      <c r="Z597" s="269"/>
      <c r="AA597" s="269"/>
      <c r="AB597" s="82"/>
    </row>
    <row r="598" spans="26:28">
      <c r="Z598" s="269"/>
      <c r="AA598" s="269"/>
      <c r="AB598" s="82"/>
    </row>
    <row r="599" spans="26:28">
      <c r="Z599" s="269"/>
      <c r="AA599" s="269"/>
      <c r="AB599" s="82"/>
    </row>
    <row r="600" spans="26:28">
      <c r="Z600" s="269"/>
      <c r="AA600" s="269"/>
      <c r="AB600" s="82"/>
    </row>
    <row r="601" spans="26:28">
      <c r="Z601" s="269"/>
      <c r="AA601" s="269"/>
      <c r="AB601" s="82"/>
    </row>
    <row r="602" spans="26:28">
      <c r="Z602" s="269"/>
      <c r="AA602" s="269"/>
      <c r="AB602" s="82"/>
    </row>
    <row r="603" spans="26:28">
      <c r="Z603" s="269"/>
      <c r="AA603" s="269"/>
      <c r="AB603" s="82"/>
    </row>
    <row r="604" spans="26:28">
      <c r="Z604" s="269"/>
      <c r="AA604" s="269"/>
      <c r="AB604" s="82"/>
    </row>
    <row r="605" spans="26:28">
      <c r="Z605" s="269"/>
      <c r="AA605" s="269"/>
      <c r="AB605" s="82"/>
    </row>
    <row r="606" spans="26:28">
      <c r="Z606" s="269"/>
      <c r="AA606" s="269"/>
      <c r="AB606" s="82"/>
    </row>
    <row r="607" spans="26:28">
      <c r="Z607" s="269"/>
      <c r="AA607" s="269"/>
      <c r="AB607" s="82"/>
    </row>
    <row r="608" spans="26:28">
      <c r="Z608" s="269"/>
      <c r="AA608" s="269"/>
      <c r="AB608" s="82"/>
    </row>
    <row r="609" spans="26:28">
      <c r="Z609" s="269"/>
      <c r="AA609" s="269"/>
      <c r="AB609" s="82"/>
    </row>
    <row r="610" spans="26:28">
      <c r="Z610" s="269"/>
      <c r="AA610" s="269"/>
      <c r="AB610" s="82"/>
    </row>
    <row r="611" spans="26:28">
      <c r="Z611" s="269"/>
      <c r="AA611" s="269"/>
      <c r="AB611" s="82"/>
    </row>
    <row r="612" spans="26:28">
      <c r="Z612" s="269"/>
      <c r="AA612" s="269"/>
      <c r="AB612" s="82"/>
    </row>
    <row r="613" spans="26:28">
      <c r="Z613" s="269"/>
      <c r="AA613" s="269"/>
      <c r="AB613" s="82"/>
    </row>
    <row r="614" spans="26:28">
      <c r="Z614" s="269"/>
      <c r="AA614" s="269"/>
      <c r="AB614" s="82"/>
    </row>
    <row r="615" spans="26:28">
      <c r="Z615" s="269"/>
      <c r="AA615" s="269"/>
      <c r="AB615" s="82"/>
    </row>
    <row r="616" spans="26:28">
      <c r="Z616" s="269"/>
      <c r="AA616" s="269"/>
      <c r="AB616" s="82"/>
    </row>
    <row r="617" spans="26:28">
      <c r="Z617" s="269"/>
      <c r="AA617" s="269"/>
      <c r="AB617" s="82"/>
    </row>
    <row r="618" spans="26:28">
      <c r="Z618" s="269"/>
      <c r="AA618" s="269"/>
      <c r="AB618" s="82"/>
    </row>
    <row r="619" spans="26:28">
      <c r="Z619" s="269"/>
      <c r="AA619" s="269"/>
      <c r="AB619" s="82"/>
    </row>
    <row r="620" spans="26:28">
      <c r="Z620" s="269"/>
      <c r="AA620" s="269"/>
      <c r="AB620" s="82"/>
    </row>
    <row r="621" spans="26:28">
      <c r="Z621" s="269"/>
      <c r="AA621" s="269"/>
      <c r="AB621" s="82"/>
    </row>
    <row r="622" spans="26:28">
      <c r="Z622" s="269"/>
      <c r="AA622" s="269"/>
      <c r="AB622" s="82"/>
    </row>
    <row r="623" spans="26:28">
      <c r="Z623" s="269"/>
      <c r="AA623" s="269"/>
      <c r="AB623" s="82"/>
    </row>
    <row r="624" spans="26:28">
      <c r="Z624" s="269"/>
      <c r="AA624" s="269"/>
      <c r="AB624" s="82"/>
    </row>
    <row r="625" spans="26:28">
      <c r="Z625" s="269"/>
      <c r="AA625" s="269"/>
      <c r="AB625" s="82"/>
    </row>
    <row r="626" spans="26:28">
      <c r="Z626" s="269"/>
      <c r="AA626" s="269"/>
      <c r="AB626" s="82"/>
    </row>
    <row r="627" spans="26:28">
      <c r="Z627" s="269"/>
      <c r="AA627" s="269"/>
      <c r="AB627" s="82"/>
    </row>
    <row r="628" spans="26:28">
      <c r="Z628" s="269"/>
      <c r="AA628" s="269"/>
      <c r="AB628" s="82"/>
    </row>
    <row r="629" spans="26:28">
      <c r="Z629" s="269"/>
      <c r="AA629" s="269"/>
      <c r="AB629" s="82"/>
    </row>
    <row r="630" spans="26:28">
      <c r="Z630" s="269"/>
      <c r="AA630" s="269"/>
      <c r="AB630" s="82"/>
    </row>
    <row r="631" spans="26:28">
      <c r="Z631" s="269"/>
      <c r="AA631" s="269"/>
      <c r="AB631" s="82"/>
    </row>
    <row r="632" spans="26:28">
      <c r="Z632" s="269"/>
      <c r="AA632" s="269"/>
      <c r="AB632" s="82"/>
    </row>
    <row r="633" spans="26:28">
      <c r="Z633" s="269"/>
      <c r="AA633" s="269"/>
      <c r="AB633" s="82"/>
    </row>
    <row r="634" spans="26:28">
      <c r="Z634" s="269"/>
      <c r="AA634" s="269"/>
      <c r="AB634" s="82"/>
    </row>
    <row r="635" spans="26:28">
      <c r="Z635" s="269"/>
      <c r="AA635" s="269"/>
      <c r="AB635" s="82"/>
    </row>
    <row r="636" spans="26:28">
      <c r="Z636" s="269"/>
      <c r="AA636" s="269"/>
      <c r="AB636" s="82"/>
    </row>
    <row r="637" spans="26:28">
      <c r="Z637" s="269"/>
      <c r="AA637" s="269"/>
      <c r="AB637" s="82"/>
    </row>
    <row r="638" spans="26:28">
      <c r="Z638" s="269"/>
      <c r="AA638" s="269"/>
      <c r="AB638" s="82"/>
    </row>
    <row r="639" spans="26:28">
      <c r="Z639" s="269"/>
      <c r="AA639" s="269"/>
      <c r="AB639" s="82"/>
    </row>
    <row r="640" spans="26:28">
      <c r="Z640" s="269"/>
      <c r="AA640" s="269"/>
      <c r="AB640" s="82"/>
    </row>
    <row r="641" spans="26:28">
      <c r="Z641" s="269"/>
      <c r="AA641" s="269"/>
      <c r="AB641" s="82"/>
    </row>
    <row r="642" spans="26:28">
      <c r="Z642" s="269"/>
      <c r="AA642" s="269"/>
      <c r="AB642" s="82"/>
    </row>
    <row r="643" spans="26:28">
      <c r="Z643" s="269"/>
      <c r="AA643" s="269"/>
      <c r="AB643" s="82"/>
    </row>
    <row r="644" spans="26:28">
      <c r="Z644" s="269"/>
      <c r="AA644" s="269"/>
      <c r="AB644" s="82"/>
    </row>
    <row r="645" spans="26:28">
      <c r="Z645" s="269"/>
      <c r="AA645" s="269"/>
      <c r="AB645" s="82"/>
    </row>
    <row r="646" spans="26:28">
      <c r="Z646" s="269"/>
      <c r="AA646" s="269"/>
      <c r="AB646" s="82"/>
    </row>
    <row r="647" spans="26:28">
      <c r="Z647" s="269"/>
      <c r="AA647" s="269"/>
      <c r="AB647" s="82"/>
    </row>
    <row r="648" spans="26:28">
      <c r="Z648" s="269"/>
      <c r="AA648" s="269"/>
      <c r="AB648" s="82"/>
    </row>
    <row r="649" spans="26:28">
      <c r="Z649" s="269"/>
      <c r="AA649" s="269"/>
      <c r="AB649" s="82"/>
    </row>
    <row r="650" spans="26:28">
      <c r="Z650" s="269"/>
      <c r="AA650" s="269"/>
      <c r="AB650" s="82"/>
    </row>
    <row r="651" spans="26:28">
      <c r="Z651" s="269"/>
      <c r="AA651" s="269"/>
      <c r="AB651" s="82"/>
    </row>
    <row r="652" spans="26:28">
      <c r="Z652" s="269"/>
      <c r="AA652" s="269"/>
      <c r="AB652" s="82"/>
    </row>
    <row r="653" spans="26:28">
      <c r="Z653" s="269"/>
      <c r="AA653" s="269"/>
      <c r="AB653" s="82"/>
    </row>
    <row r="654" spans="26:28">
      <c r="Z654" s="269"/>
      <c r="AA654" s="269"/>
      <c r="AB654" s="82"/>
    </row>
    <row r="655" spans="26:28">
      <c r="Z655" s="269"/>
      <c r="AA655" s="269"/>
      <c r="AB655" s="82"/>
    </row>
    <row r="656" spans="26:28">
      <c r="Z656" s="269"/>
      <c r="AA656" s="269"/>
      <c r="AB656" s="82"/>
    </row>
    <row r="657" spans="26:28">
      <c r="Z657" s="269"/>
      <c r="AA657" s="269"/>
      <c r="AB657" s="82"/>
    </row>
    <row r="658" spans="26:28">
      <c r="Z658" s="269"/>
      <c r="AA658" s="269"/>
      <c r="AB658" s="82"/>
    </row>
    <row r="659" spans="26:28">
      <c r="Z659" s="269"/>
      <c r="AA659" s="269"/>
      <c r="AB659" s="82"/>
    </row>
    <row r="660" spans="26:28">
      <c r="Z660" s="269"/>
      <c r="AA660" s="269"/>
      <c r="AB660" s="82"/>
    </row>
    <row r="661" spans="26:28">
      <c r="Z661" s="269"/>
      <c r="AA661" s="269"/>
      <c r="AB661" s="82"/>
    </row>
    <row r="662" spans="26:28">
      <c r="Z662" s="269"/>
      <c r="AA662" s="269"/>
      <c r="AB662" s="82"/>
    </row>
    <row r="663" spans="26:28">
      <c r="Z663" s="269"/>
      <c r="AA663" s="269"/>
      <c r="AB663" s="82"/>
    </row>
    <row r="664" spans="26:28">
      <c r="Z664" s="269"/>
      <c r="AA664" s="269"/>
      <c r="AB664" s="82"/>
    </row>
    <row r="665" spans="26:28">
      <c r="Z665" s="269"/>
      <c r="AA665" s="269"/>
      <c r="AB665" s="82"/>
    </row>
    <row r="666" spans="26:28">
      <c r="Z666" s="269"/>
      <c r="AA666" s="269"/>
      <c r="AB666" s="82"/>
    </row>
    <row r="667" spans="26:28">
      <c r="Z667" s="269"/>
      <c r="AA667" s="269"/>
      <c r="AB667" s="82"/>
    </row>
    <row r="668" spans="26:28">
      <c r="Z668" s="269"/>
      <c r="AA668" s="269"/>
      <c r="AB668" s="82"/>
    </row>
    <row r="669" spans="26:28">
      <c r="Z669" s="269"/>
      <c r="AA669" s="269"/>
      <c r="AB669" s="82"/>
    </row>
    <row r="670" spans="26:28">
      <c r="Z670" s="269"/>
      <c r="AA670" s="269"/>
      <c r="AB670" s="82"/>
    </row>
    <row r="671" spans="26:28">
      <c r="Z671" s="269"/>
      <c r="AA671" s="269"/>
      <c r="AB671" s="82"/>
    </row>
    <row r="672" spans="26:28">
      <c r="Z672" s="269"/>
      <c r="AA672" s="269"/>
      <c r="AB672" s="82"/>
    </row>
    <row r="673" spans="26:28">
      <c r="Z673" s="269"/>
      <c r="AA673" s="269"/>
      <c r="AB673" s="82"/>
    </row>
    <row r="674" spans="26:28">
      <c r="Z674" s="269"/>
      <c r="AA674" s="269"/>
      <c r="AB674" s="82"/>
    </row>
    <row r="675" spans="26:28">
      <c r="Z675" s="269"/>
      <c r="AA675" s="269"/>
      <c r="AB675" s="82"/>
    </row>
    <row r="676" spans="26:28">
      <c r="Z676" s="269"/>
      <c r="AA676" s="269"/>
      <c r="AB676" s="82"/>
    </row>
    <row r="677" spans="26:28">
      <c r="Z677" s="269"/>
      <c r="AA677" s="269"/>
      <c r="AB677" s="82"/>
    </row>
    <row r="678" spans="26:28">
      <c r="Z678" s="269"/>
      <c r="AA678" s="269"/>
      <c r="AB678" s="82"/>
    </row>
    <row r="679" spans="26:28">
      <c r="Z679" s="269"/>
      <c r="AA679" s="269"/>
      <c r="AB679" s="82"/>
    </row>
    <row r="680" spans="26:28">
      <c r="Z680" s="269"/>
      <c r="AA680" s="269"/>
      <c r="AB680" s="82"/>
    </row>
    <row r="681" spans="26:28">
      <c r="Z681" s="269"/>
      <c r="AA681" s="269"/>
      <c r="AB681" s="82"/>
    </row>
    <row r="682" spans="26:28">
      <c r="Z682" s="269"/>
      <c r="AA682" s="269"/>
      <c r="AB682" s="82"/>
    </row>
    <row r="683" spans="26:28">
      <c r="Z683" s="269"/>
      <c r="AA683" s="269"/>
      <c r="AB683" s="82"/>
    </row>
    <row r="684" spans="26:28">
      <c r="Z684" s="269"/>
      <c r="AA684" s="269"/>
      <c r="AB684" s="82"/>
    </row>
    <row r="685" spans="26:28">
      <c r="Z685" s="269"/>
      <c r="AA685" s="269"/>
      <c r="AB685" s="82"/>
    </row>
    <row r="686" spans="26:28">
      <c r="Z686" s="269"/>
      <c r="AA686" s="269"/>
      <c r="AB686" s="82"/>
    </row>
    <row r="687" spans="26:28">
      <c r="Z687" s="269"/>
      <c r="AA687" s="269"/>
      <c r="AB687" s="82"/>
    </row>
    <row r="688" spans="26:28">
      <c r="Z688" s="269"/>
      <c r="AA688" s="269"/>
      <c r="AB688" s="82"/>
    </row>
    <row r="689" spans="26:28">
      <c r="Z689" s="269"/>
      <c r="AA689" s="269"/>
      <c r="AB689" s="82"/>
    </row>
    <row r="690" spans="26:28">
      <c r="Z690" s="269"/>
      <c r="AA690" s="269"/>
      <c r="AB690" s="82"/>
    </row>
    <row r="691" spans="26:28">
      <c r="Z691" s="269"/>
      <c r="AA691" s="269"/>
      <c r="AB691" s="82"/>
    </row>
    <row r="692" spans="26:28">
      <c r="Z692" s="269"/>
      <c r="AA692" s="269"/>
      <c r="AB692" s="82"/>
    </row>
    <row r="693" spans="26:28">
      <c r="Z693" s="269"/>
      <c r="AA693" s="269"/>
      <c r="AB693" s="82"/>
    </row>
    <row r="694" spans="26:28">
      <c r="Z694" s="269"/>
      <c r="AA694" s="269"/>
      <c r="AB694" s="82"/>
    </row>
    <row r="695" spans="26:28">
      <c r="Z695" s="269"/>
      <c r="AA695" s="269"/>
      <c r="AB695" s="82"/>
    </row>
    <row r="696" spans="26:28">
      <c r="Z696" s="269"/>
      <c r="AA696" s="269"/>
      <c r="AB696" s="82"/>
    </row>
    <row r="697" spans="26:28">
      <c r="Z697" s="269"/>
      <c r="AA697" s="269"/>
      <c r="AB697" s="82"/>
    </row>
    <row r="698" spans="26:28">
      <c r="Z698" s="269"/>
      <c r="AA698" s="269"/>
      <c r="AB698" s="82"/>
    </row>
    <row r="699" spans="26:28">
      <c r="Z699" s="269"/>
      <c r="AA699" s="269"/>
      <c r="AB699" s="82"/>
    </row>
    <row r="700" spans="26:28">
      <c r="Z700" s="269"/>
      <c r="AA700" s="269"/>
      <c r="AB700" s="82"/>
    </row>
    <row r="701" spans="26:28">
      <c r="Z701" s="269"/>
      <c r="AA701" s="269"/>
      <c r="AB701" s="82"/>
    </row>
    <row r="702" spans="26:28">
      <c r="Z702" s="269"/>
      <c r="AA702" s="269"/>
      <c r="AB702" s="82"/>
    </row>
    <row r="703" spans="26:28">
      <c r="Z703" s="269"/>
      <c r="AA703" s="269"/>
      <c r="AB703" s="82"/>
    </row>
    <row r="704" spans="26:28">
      <c r="Z704" s="269"/>
      <c r="AA704" s="269"/>
      <c r="AB704" s="82"/>
    </row>
    <row r="705" spans="26:28">
      <c r="Z705" s="269"/>
      <c r="AA705" s="269"/>
      <c r="AB705" s="82"/>
    </row>
    <row r="706" spans="26:28">
      <c r="Z706" s="269"/>
      <c r="AA706" s="269"/>
      <c r="AB706" s="82"/>
    </row>
    <row r="707" spans="26:28">
      <c r="Z707" s="269"/>
      <c r="AA707" s="269"/>
      <c r="AB707" s="82"/>
    </row>
    <row r="708" spans="26:28">
      <c r="Z708" s="269"/>
      <c r="AA708" s="269"/>
      <c r="AB708" s="82"/>
    </row>
    <row r="709" spans="26:28">
      <c r="Z709" s="269"/>
      <c r="AA709" s="269"/>
      <c r="AB709" s="82"/>
    </row>
    <row r="710" spans="26:28">
      <c r="Z710" s="269"/>
      <c r="AA710" s="269"/>
      <c r="AB710" s="82"/>
    </row>
    <row r="711" spans="26:28">
      <c r="Z711" s="269"/>
      <c r="AA711" s="269"/>
      <c r="AB711" s="82"/>
    </row>
    <row r="712" spans="26:28">
      <c r="Z712" s="269"/>
      <c r="AA712" s="269"/>
      <c r="AB712" s="82"/>
    </row>
    <row r="713" spans="26:28">
      <c r="Z713" s="269"/>
      <c r="AA713" s="269"/>
      <c r="AB713" s="82"/>
    </row>
    <row r="714" spans="26:28">
      <c r="Z714" s="269"/>
      <c r="AA714" s="269"/>
      <c r="AB714" s="82"/>
    </row>
    <row r="715" spans="26:28">
      <c r="Z715" s="269"/>
      <c r="AA715" s="269"/>
      <c r="AB715" s="82"/>
    </row>
    <row r="716" spans="26:28">
      <c r="Z716" s="269"/>
      <c r="AA716" s="269"/>
      <c r="AB716" s="82"/>
    </row>
    <row r="717" spans="26:28">
      <c r="Z717" s="269"/>
      <c r="AA717" s="269"/>
      <c r="AB717" s="82"/>
    </row>
    <row r="718" spans="26:28">
      <c r="Z718" s="269"/>
      <c r="AA718" s="269"/>
      <c r="AB718" s="82"/>
    </row>
    <row r="719" spans="26:28">
      <c r="Z719" s="269"/>
      <c r="AA719" s="269"/>
      <c r="AB719" s="82"/>
    </row>
    <row r="720" spans="26:28">
      <c r="Z720" s="269"/>
      <c r="AA720" s="269"/>
      <c r="AB720" s="82"/>
    </row>
    <row r="721" spans="26:28">
      <c r="Z721" s="269"/>
      <c r="AA721" s="269"/>
      <c r="AB721" s="82"/>
    </row>
    <row r="722" spans="26:28">
      <c r="Z722" s="269"/>
      <c r="AA722" s="269"/>
      <c r="AB722" s="82"/>
    </row>
    <row r="723" spans="26:28">
      <c r="Z723" s="269"/>
      <c r="AA723" s="269"/>
      <c r="AB723" s="82"/>
    </row>
    <row r="724" spans="26:28">
      <c r="Z724" s="269"/>
      <c r="AA724" s="269"/>
      <c r="AB724" s="82"/>
    </row>
    <row r="725" spans="26:28">
      <c r="Z725" s="269"/>
      <c r="AA725" s="269"/>
      <c r="AB725" s="82"/>
    </row>
    <row r="726" spans="26:28">
      <c r="Z726" s="269"/>
      <c r="AA726" s="269"/>
      <c r="AB726" s="82"/>
    </row>
    <row r="727" spans="26:28">
      <c r="Z727" s="269"/>
      <c r="AA727" s="269"/>
      <c r="AB727" s="82"/>
    </row>
    <row r="728" spans="26:28">
      <c r="Z728" s="269"/>
      <c r="AA728" s="269"/>
      <c r="AB728" s="82"/>
    </row>
    <row r="729" spans="26:28">
      <c r="Z729" s="269"/>
      <c r="AA729" s="269"/>
      <c r="AB729" s="82"/>
    </row>
    <row r="730" spans="26:28">
      <c r="Z730" s="269"/>
      <c r="AA730" s="269"/>
      <c r="AB730" s="82"/>
    </row>
    <row r="731" spans="26:28">
      <c r="Z731" s="269"/>
      <c r="AA731" s="269"/>
      <c r="AB731" s="82"/>
    </row>
    <row r="732" spans="26:28">
      <c r="Z732" s="269"/>
      <c r="AA732" s="269"/>
      <c r="AB732" s="82"/>
    </row>
    <row r="733" spans="26:28">
      <c r="Z733" s="269"/>
      <c r="AA733" s="269"/>
      <c r="AB733" s="82"/>
    </row>
    <row r="734" spans="26:28">
      <c r="Z734" s="269"/>
      <c r="AA734" s="269"/>
      <c r="AB734" s="82"/>
    </row>
    <row r="735" spans="26:28">
      <c r="Z735" s="269"/>
      <c r="AA735" s="269"/>
      <c r="AB735" s="82"/>
    </row>
    <row r="736" spans="26:28">
      <c r="Z736" s="269"/>
      <c r="AA736" s="269"/>
      <c r="AB736" s="82"/>
    </row>
    <row r="737" spans="26:28">
      <c r="Z737" s="269"/>
      <c r="AA737" s="269"/>
      <c r="AB737" s="82"/>
    </row>
    <row r="738" spans="26:28">
      <c r="Z738" s="269"/>
      <c r="AA738" s="269"/>
      <c r="AB738" s="82"/>
    </row>
    <row r="739" spans="26:28">
      <c r="Z739" s="269"/>
      <c r="AA739" s="269"/>
      <c r="AB739" s="82"/>
    </row>
    <row r="740" spans="26:28">
      <c r="Z740" s="269"/>
      <c r="AA740" s="269"/>
      <c r="AB740" s="82"/>
    </row>
    <row r="741" spans="26:28">
      <c r="Z741" s="269"/>
      <c r="AA741" s="269"/>
      <c r="AB741" s="82"/>
    </row>
    <row r="742" spans="26:28">
      <c r="Z742" s="269"/>
      <c r="AA742" s="269"/>
      <c r="AB742" s="82"/>
    </row>
    <row r="743" spans="26:28">
      <c r="Z743" s="269"/>
      <c r="AA743" s="269"/>
      <c r="AB743" s="82"/>
    </row>
    <row r="744" spans="26:28">
      <c r="Z744" s="269"/>
      <c r="AA744" s="269"/>
      <c r="AB744" s="82"/>
    </row>
    <row r="745" spans="26:28">
      <c r="Z745" s="269"/>
      <c r="AA745" s="269"/>
      <c r="AB745" s="82"/>
    </row>
    <row r="746" spans="26:28">
      <c r="Z746" s="269"/>
      <c r="AA746" s="269"/>
      <c r="AB746" s="82"/>
    </row>
    <row r="747" spans="26:28">
      <c r="Z747" s="269"/>
      <c r="AA747" s="269"/>
      <c r="AB747" s="82"/>
    </row>
    <row r="748" spans="26:28">
      <c r="Z748" s="269"/>
      <c r="AA748" s="269"/>
      <c r="AB748" s="82"/>
    </row>
    <row r="749" spans="26:28">
      <c r="Z749" s="269"/>
      <c r="AA749" s="269"/>
      <c r="AB749" s="82"/>
    </row>
    <row r="750" spans="26:28">
      <c r="Z750" s="269"/>
      <c r="AA750" s="269"/>
      <c r="AB750" s="82"/>
    </row>
    <row r="751" spans="26:28">
      <c r="Z751" s="269"/>
      <c r="AA751" s="269"/>
      <c r="AB751" s="82"/>
    </row>
    <row r="752" spans="26:28">
      <c r="Z752" s="269"/>
      <c r="AA752" s="269"/>
      <c r="AB752" s="82"/>
    </row>
    <row r="753" spans="26:28">
      <c r="Z753" s="269"/>
      <c r="AA753" s="269"/>
      <c r="AB753" s="82"/>
    </row>
    <row r="754" spans="26:28">
      <c r="Z754" s="269"/>
      <c r="AA754" s="269"/>
      <c r="AB754" s="82"/>
    </row>
    <row r="755" spans="26:28">
      <c r="Z755" s="269"/>
      <c r="AA755" s="269"/>
      <c r="AB755" s="82"/>
    </row>
    <row r="756" spans="26:28">
      <c r="Z756" s="269"/>
      <c r="AA756" s="269"/>
      <c r="AB756" s="82"/>
    </row>
    <row r="757" spans="26:28">
      <c r="Z757" s="269"/>
      <c r="AA757" s="269"/>
      <c r="AB757" s="82"/>
    </row>
    <row r="758" spans="26:28">
      <c r="Z758" s="269"/>
      <c r="AA758" s="269"/>
      <c r="AB758" s="82"/>
    </row>
    <row r="759" spans="26:28">
      <c r="Z759" s="269"/>
      <c r="AA759" s="269"/>
      <c r="AB759" s="82"/>
    </row>
    <row r="760" spans="26:28">
      <c r="Z760" s="269"/>
      <c r="AA760" s="269"/>
      <c r="AB760" s="82"/>
    </row>
    <row r="761" spans="26:28">
      <c r="Z761" s="269"/>
      <c r="AA761" s="269"/>
      <c r="AB761" s="82"/>
    </row>
    <row r="762" spans="26:28">
      <c r="Z762" s="269"/>
      <c r="AA762" s="269"/>
      <c r="AB762" s="82"/>
    </row>
    <row r="763" spans="26:28">
      <c r="Z763" s="269"/>
      <c r="AA763" s="269"/>
      <c r="AB763" s="82"/>
    </row>
    <row r="764" spans="26:28">
      <c r="Z764" s="269"/>
      <c r="AA764" s="269"/>
      <c r="AB764" s="82"/>
    </row>
    <row r="765" spans="26:28">
      <c r="Z765" s="269"/>
      <c r="AA765" s="269"/>
      <c r="AB765" s="82"/>
    </row>
    <row r="766" spans="26:28">
      <c r="Z766" s="269"/>
      <c r="AA766" s="269"/>
      <c r="AB766" s="82"/>
    </row>
    <row r="767" spans="26:28">
      <c r="Z767" s="269"/>
      <c r="AA767" s="269"/>
      <c r="AB767" s="82"/>
    </row>
    <row r="768" spans="26:28">
      <c r="Z768" s="269"/>
      <c r="AA768" s="269"/>
      <c r="AB768" s="82"/>
    </row>
    <row r="769" spans="26:28">
      <c r="Z769" s="269"/>
      <c r="AA769" s="269"/>
      <c r="AB769" s="82"/>
    </row>
    <row r="770" spans="26:28">
      <c r="Z770" s="269"/>
      <c r="AA770" s="269"/>
      <c r="AB770" s="82"/>
    </row>
    <row r="771" spans="26:28">
      <c r="Z771" s="269"/>
      <c r="AA771" s="269"/>
      <c r="AB771" s="82"/>
    </row>
    <row r="772" spans="26:28">
      <c r="Z772" s="269"/>
      <c r="AA772" s="269"/>
      <c r="AB772" s="82"/>
    </row>
    <row r="773" spans="26:28">
      <c r="Z773" s="269"/>
      <c r="AA773" s="269"/>
      <c r="AB773" s="82"/>
    </row>
    <row r="774" spans="26:28">
      <c r="Z774" s="269"/>
      <c r="AA774" s="269"/>
      <c r="AB774" s="82"/>
    </row>
    <row r="775" spans="26:28">
      <c r="Z775" s="269"/>
      <c r="AA775" s="269"/>
      <c r="AB775" s="82"/>
    </row>
    <row r="776" spans="26:28">
      <c r="Z776" s="269"/>
      <c r="AA776" s="269"/>
      <c r="AB776" s="82"/>
    </row>
    <row r="777" spans="26:28">
      <c r="Z777" s="269"/>
      <c r="AA777" s="269"/>
      <c r="AB777" s="82"/>
    </row>
    <row r="778" spans="26:28">
      <c r="Z778" s="269"/>
      <c r="AA778" s="269"/>
      <c r="AB778" s="82"/>
    </row>
    <row r="779" spans="26:28">
      <c r="Z779" s="269"/>
      <c r="AA779" s="269"/>
      <c r="AB779" s="82"/>
    </row>
    <row r="780" spans="26:28">
      <c r="Z780" s="269"/>
      <c r="AA780" s="269"/>
      <c r="AB780" s="82"/>
    </row>
    <row r="781" spans="26:28">
      <c r="Z781" s="269"/>
      <c r="AA781" s="269"/>
      <c r="AB781" s="82"/>
    </row>
    <row r="782" spans="26:28">
      <c r="Z782" s="269"/>
      <c r="AA782" s="269"/>
      <c r="AB782" s="82"/>
    </row>
    <row r="783" spans="26:28">
      <c r="Z783" s="269"/>
      <c r="AA783" s="269"/>
      <c r="AB783" s="82"/>
    </row>
    <row r="784" spans="26:28">
      <c r="Z784" s="269"/>
      <c r="AA784" s="269"/>
      <c r="AB784" s="82"/>
    </row>
    <row r="785" spans="26:28">
      <c r="Z785" s="269"/>
      <c r="AA785" s="269"/>
      <c r="AB785" s="82"/>
    </row>
    <row r="786" spans="26:28">
      <c r="Z786" s="269"/>
      <c r="AA786" s="269"/>
      <c r="AB786" s="82"/>
    </row>
    <row r="787" spans="26:28">
      <c r="Z787" s="269"/>
      <c r="AA787" s="269"/>
      <c r="AB787" s="82"/>
    </row>
    <row r="788" spans="26:28">
      <c r="Z788" s="269"/>
      <c r="AA788" s="269"/>
      <c r="AB788" s="82"/>
    </row>
    <row r="789" spans="26:28">
      <c r="Z789" s="269"/>
      <c r="AA789" s="269"/>
      <c r="AB789" s="82"/>
    </row>
    <row r="790" spans="26:28">
      <c r="Z790" s="269"/>
      <c r="AA790" s="269"/>
      <c r="AB790" s="82"/>
    </row>
    <row r="791" spans="26:28">
      <c r="Z791" s="269"/>
      <c r="AA791" s="269"/>
      <c r="AB791" s="82"/>
    </row>
    <row r="792" spans="26:28">
      <c r="Z792" s="269"/>
      <c r="AA792" s="269"/>
      <c r="AB792" s="82"/>
    </row>
    <row r="793" spans="26:28">
      <c r="Z793" s="269"/>
      <c r="AA793" s="269"/>
      <c r="AB793" s="82"/>
    </row>
    <row r="794" spans="26:28">
      <c r="Z794" s="269"/>
      <c r="AA794" s="269"/>
      <c r="AB794" s="82"/>
    </row>
    <row r="795" spans="26:28">
      <c r="Z795" s="269"/>
      <c r="AA795" s="269"/>
      <c r="AB795" s="82"/>
    </row>
    <row r="796" spans="26:28">
      <c r="Z796" s="269"/>
      <c r="AA796" s="269"/>
      <c r="AB796" s="82"/>
    </row>
    <row r="797" spans="26:28">
      <c r="Z797" s="269"/>
      <c r="AA797" s="269"/>
      <c r="AB797" s="82"/>
    </row>
    <row r="798" spans="26:28">
      <c r="Z798" s="269"/>
      <c r="AA798" s="269"/>
      <c r="AB798" s="82"/>
    </row>
    <row r="799" spans="26:28">
      <c r="Z799" s="269"/>
      <c r="AA799" s="269"/>
      <c r="AB799" s="82"/>
    </row>
    <row r="800" spans="26:28">
      <c r="Z800" s="269"/>
      <c r="AA800" s="269"/>
      <c r="AB800" s="82"/>
    </row>
    <row r="801" spans="26:28">
      <c r="Z801" s="269"/>
      <c r="AA801" s="269"/>
      <c r="AB801" s="82"/>
    </row>
    <row r="802" spans="26:28">
      <c r="Z802" s="269"/>
      <c r="AA802" s="269"/>
      <c r="AB802" s="82"/>
    </row>
    <row r="803" spans="26:28">
      <c r="Z803" s="269"/>
      <c r="AA803" s="269"/>
      <c r="AB803" s="82"/>
    </row>
    <row r="804" spans="26:28">
      <c r="Z804" s="269"/>
      <c r="AA804" s="269"/>
      <c r="AB804" s="82"/>
    </row>
    <row r="805" spans="26:28">
      <c r="Z805" s="269"/>
      <c r="AA805" s="269"/>
      <c r="AB805" s="82"/>
    </row>
    <row r="806" spans="26:28">
      <c r="Z806" s="269"/>
      <c r="AA806" s="269"/>
      <c r="AB806" s="82"/>
    </row>
    <row r="807" spans="26:28">
      <c r="Z807" s="269"/>
      <c r="AA807" s="269"/>
      <c r="AB807" s="82"/>
    </row>
    <row r="808" spans="26:28">
      <c r="Z808" s="269"/>
      <c r="AA808" s="269"/>
      <c r="AB808" s="82"/>
    </row>
    <row r="809" spans="26:28">
      <c r="Z809" s="269"/>
      <c r="AA809" s="269"/>
      <c r="AB809" s="82"/>
    </row>
    <row r="810" spans="26:28">
      <c r="Z810" s="269"/>
      <c r="AA810" s="269"/>
      <c r="AB810" s="82"/>
    </row>
    <row r="811" spans="26:28">
      <c r="Z811" s="269"/>
      <c r="AA811" s="269"/>
      <c r="AB811" s="82"/>
    </row>
    <row r="812" spans="26:28">
      <c r="Z812" s="269"/>
      <c r="AA812" s="269"/>
      <c r="AB812" s="82"/>
    </row>
    <row r="813" spans="26:28">
      <c r="Z813" s="269"/>
      <c r="AA813" s="269"/>
      <c r="AB813" s="82"/>
    </row>
    <row r="814" spans="26:28">
      <c r="Z814" s="269"/>
      <c r="AA814" s="269"/>
      <c r="AB814" s="82"/>
    </row>
    <row r="815" spans="26:28">
      <c r="Z815" s="269"/>
      <c r="AA815" s="269"/>
      <c r="AB815" s="82"/>
    </row>
    <row r="816" spans="26:28">
      <c r="Z816" s="269"/>
      <c r="AA816" s="269"/>
      <c r="AB816" s="82"/>
    </row>
    <row r="817" spans="26:28">
      <c r="Z817" s="269"/>
      <c r="AA817" s="269"/>
      <c r="AB817" s="82"/>
    </row>
    <row r="818" spans="26:28">
      <c r="Z818" s="269"/>
      <c r="AA818" s="269"/>
      <c r="AB818" s="82"/>
    </row>
    <row r="819" spans="26:28">
      <c r="Z819" s="269"/>
      <c r="AA819" s="269"/>
      <c r="AB819" s="82"/>
    </row>
    <row r="820" spans="26:28">
      <c r="Z820" s="269"/>
      <c r="AA820" s="269"/>
      <c r="AB820" s="82"/>
    </row>
    <row r="821" spans="26:28">
      <c r="Z821" s="269"/>
      <c r="AA821" s="269"/>
      <c r="AB821" s="82"/>
    </row>
    <row r="822" spans="26:28">
      <c r="Z822" s="269"/>
      <c r="AA822" s="269"/>
      <c r="AB822" s="82"/>
    </row>
    <row r="823" spans="26:28">
      <c r="Z823" s="269"/>
      <c r="AA823" s="269"/>
      <c r="AB823" s="82"/>
    </row>
    <row r="824" spans="26:28">
      <c r="Z824" s="269"/>
      <c r="AA824" s="269"/>
      <c r="AB824" s="82"/>
    </row>
    <row r="825" spans="26:28">
      <c r="Z825" s="269"/>
      <c r="AA825" s="269"/>
      <c r="AB825" s="82"/>
    </row>
    <row r="826" spans="26:28">
      <c r="Z826" s="269"/>
      <c r="AA826" s="269"/>
      <c r="AB826" s="82"/>
    </row>
    <row r="827" spans="26:28">
      <c r="Z827" s="269"/>
      <c r="AA827" s="269"/>
      <c r="AB827" s="82"/>
    </row>
    <row r="828" spans="26:28">
      <c r="Z828" s="269"/>
      <c r="AA828" s="269"/>
      <c r="AB828" s="82"/>
    </row>
    <row r="829" spans="26:28">
      <c r="Z829" s="269"/>
      <c r="AA829" s="269"/>
      <c r="AB829" s="82"/>
    </row>
    <row r="830" spans="26:28">
      <c r="Z830" s="269"/>
      <c r="AA830" s="269"/>
      <c r="AB830" s="82"/>
    </row>
    <row r="831" spans="26:28">
      <c r="Z831" s="269"/>
      <c r="AA831" s="269"/>
      <c r="AB831" s="82"/>
    </row>
    <row r="832" spans="26:28">
      <c r="Z832" s="269"/>
      <c r="AA832" s="269"/>
      <c r="AB832" s="82"/>
    </row>
    <row r="833" spans="26:28">
      <c r="Z833" s="269"/>
      <c r="AA833" s="269"/>
      <c r="AB833" s="82"/>
    </row>
    <row r="834" spans="26:28">
      <c r="Z834" s="269"/>
      <c r="AA834" s="269"/>
      <c r="AB834" s="82"/>
    </row>
    <row r="835" spans="26:28">
      <c r="Z835" s="269"/>
      <c r="AA835" s="269"/>
      <c r="AB835" s="82"/>
    </row>
    <row r="836" spans="26:28">
      <c r="Z836" s="269"/>
      <c r="AA836" s="269"/>
      <c r="AB836" s="82"/>
    </row>
    <row r="837" spans="26:28">
      <c r="Z837" s="269"/>
      <c r="AA837" s="269"/>
      <c r="AB837" s="82"/>
    </row>
    <row r="838" spans="26:28">
      <c r="Z838" s="269"/>
      <c r="AA838" s="269"/>
      <c r="AB838" s="82"/>
    </row>
    <row r="839" spans="26:28">
      <c r="Z839" s="269"/>
      <c r="AA839" s="269"/>
      <c r="AB839" s="82"/>
    </row>
    <row r="840" spans="26:28">
      <c r="Z840" s="269"/>
      <c r="AA840" s="269"/>
      <c r="AB840" s="82"/>
    </row>
    <row r="841" spans="26:28">
      <c r="Z841" s="269"/>
      <c r="AA841" s="269"/>
      <c r="AB841" s="82"/>
    </row>
    <row r="842" spans="26:28">
      <c r="Z842" s="269"/>
      <c r="AA842" s="269"/>
      <c r="AB842" s="82"/>
    </row>
    <row r="843" spans="26:28">
      <c r="Z843" s="269"/>
      <c r="AA843" s="269"/>
      <c r="AB843" s="82"/>
    </row>
    <row r="844" spans="26:28">
      <c r="Z844" s="269"/>
      <c r="AA844" s="269"/>
      <c r="AB844" s="82"/>
    </row>
    <row r="845" spans="26:28">
      <c r="Z845" s="269"/>
      <c r="AA845" s="269"/>
      <c r="AB845" s="82"/>
    </row>
    <row r="846" spans="26:28">
      <c r="Z846" s="269"/>
      <c r="AA846" s="269"/>
      <c r="AB846" s="82"/>
    </row>
    <row r="847" spans="26:28">
      <c r="Z847" s="269"/>
      <c r="AA847" s="269"/>
      <c r="AB847" s="82"/>
    </row>
    <row r="848" spans="26:28">
      <c r="Z848" s="269"/>
      <c r="AA848" s="269"/>
      <c r="AB848" s="82"/>
    </row>
    <row r="849" spans="26:28">
      <c r="Z849" s="269"/>
      <c r="AA849" s="269"/>
      <c r="AB849" s="82"/>
    </row>
    <row r="850" spans="26:28">
      <c r="Z850" s="269"/>
      <c r="AA850" s="269"/>
      <c r="AB850" s="82"/>
    </row>
    <row r="851" spans="26:28">
      <c r="Z851" s="269"/>
      <c r="AA851" s="269"/>
      <c r="AB851" s="82"/>
    </row>
    <row r="852" spans="26:28">
      <c r="Z852" s="269"/>
      <c r="AA852" s="269"/>
      <c r="AB852" s="82"/>
    </row>
    <row r="853" spans="26:28">
      <c r="Z853" s="269"/>
      <c r="AA853" s="269"/>
      <c r="AB853" s="82"/>
    </row>
    <row r="854" spans="26:28">
      <c r="Z854" s="269"/>
      <c r="AA854" s="269"/>
      <c r="AB854" s="82"/>
    </row>
    <row r="855" spans="26:28">
      <c r="Z855" s="269"/>
      <c r="AA855" s="269"/>
      <c r="AB855" s="82"/>
    </row>
    <row r="856" spans="26:28">
      <c r="Z856" s="269"/>
      <c r="AA856" s="269"/>
      <c r="AB856" s="82"/>
    </row>
    <row r="857" spans="26:28">
      <c r="Z857" s="269"/>
      <c r="AA857" s="269"/>
      <c r="AB857" s="82"/>
    </row>
    <row r="858" spans="26:28">
      <c r="Z858" s="269"/>
      <c r="AA858" s="269"/>
      <c r="AB858" s="82"/>
    </row>
    <row r="859" spans="26:28">
      <c r="Z859" s="269"/>
      <c r="AA859" s="269"/>
      <c r="AB859" s="82"/>
    </row>
    <row r="860" spans="26:28">
      <c r="Z860" s="269"/>
      <c r="AA860" s="269"/>
      <c r="AB860" s="82"/>
    </row>
    <row r="861" spans="26:28">
      <c r="Z861" s="269"/>
      <c r="AA861" s="269"/>
      <c r="AB861" s="82"/>
    </row>
    <row r="862" spans="26:28">
      <c r="Z862" s="269"/>
      <c r="AA862" s="269"/>
      <c r="AB862" s="82"/>
    </row>
    <row r="863" spans="26:28">
      <c r="Z863" s="269"/>
      <c r="AA863" s="269"/>
      <c r="AB863" s="82"/>
    </row>
    <row r="864" spans="26:28">
      <c r="Z864" s="269"/>
      <c r="AA864" s="269"/>
      <c r="AB864" s="82"/>
    </row>
    <row r="865" spans="26:28">
      <c r="Z865" s="269"/>
      <c r="AA865" s="269"/>
      <c r="AB865" s="82"/>
    </row>
    <row r="866" spans="26:28">
      <c r="Z866" s="269"/>
      <c r="AA866" s="269"/>
      <c r="AB866" s="82"/>
    </row>
    <row r="867" spans="26:28">
      <c r="Z867" s="269"/>
      <c r="AA867" s="269"/>
      <c r="AB867" s="82"/>
    </row>
    <row r="868" spans="26:28">
      <c r="Z868" s="269"/>
      <c r="AA868" s="269"/>
      <c r="AB868" s="82"/>
    </row>
    <row r="869" spans="26:28">
      <c r="Z869" s="269"/>
      <c r="AA869" s="269"/>
      <c r="AB869" s="82"/>
    </row>
    <row r="870" spans="26:28">
      <c r="Z870" s="269"/>
      <c r="AA870" s="269"/>
      <c r="AB870" s="82"/>
    </row>
    <row r="871" spans="26:28">
      <c r="Z871" s="269"/>
      <c r="AA871" s="269"/>
      <c r="AB871" s="82"/>
    </row>
    <row r="872" spans="26:28">
      <c r="Z872" s="269"/>
      <c r="AA872" s="269"/>
      <c r="AB872" s="82"/>
    </row>
    <row r="873" spans="26:28">
      <c r="Z873" s="269"/>
      <c r="AA873" s="269"/>
      <c r="AB873" s="82"/>
    </row>
    <row r="874" spans="26:28">
      <c r="Z874" s="269"/>
      <c r="AA874" s="269"/>
      <c r="AB874" s="82"/>
    </row>
    <row r="875" spans="26:28">
      <c r="Z875" s="269"/>
      <c r="AA875" s="269"/>
      <c r="AB875" s="82"/>
    </row>
    <row r="876" spans="26:28">
      <c r="Z876" s="269"/>
      <c r="AA876" s="269"/>
      <c r="AB876" s="82"/>
    </row>
    <row r="877" spans="26:28">
      <c r="Z877" s="269"/>
      <c r="AA877" s="269"/>
      <c r="AB877" s="82"/>
    </row>
    <row r="878" spans="26:28">
      <c r="Z878" s="269"/>
      <c r="AA878" s="269"/>
      <c r="AB878" s="82"/>
    </row>
    <row r="879" spans="26:28">
      <c r="Z879" s="269"/>
      <c r="AA879" s="269"/>
      <c r="AB879" s="82"/>
    </row>
    <row r="880" spans="26:28">
      <c r="Z880" s="269"/>
      <c r="AA880" s="269"/>
      <c r="AB880" s="82"/>
    </row>
    <row r="881" spans="26:28">
      <c r="Z881" s="269"/>
      <c r="AA881" s="269"/>
      <c r="AB881" s="82"/>
    </row>
    <row r="882" spans="26:28">
      <c r="Z882" s="269"/>
      <c r="AA882" s="269"/>
      <c r="AB882" s="82"/>
    </row>
    <row r="883" spans="26:28">
      <c r="Z883" s="269"/>
      <c r="AA883" s="269"/>
      <c r="AB883" s="82"/>
    </row>
    <row r="884" spans="26:28">
      <c r="Z884" s="269"/>
      <c r="AA884" s="269"/>
      <c r="AB884" s="82"/>
    </row>
    <row r="885" spans="26:28">
      <c r="Z885" s="269"/>
      <c r="AA885" s="269"/>
      <c r="AB885" s="82"/>
    </row>
    <row r="886" spans="26:28">
      <c r="Z886" s="269"/>
      <c r="AA886" s="269"/>
      <c r="AB886" s="82"/>
    </row>
    <row r="887" spans="26:28">
      <c r="Z887" s="269"/>
      <c r="AA887" s="269"/>
      <c r="AB887" s="82"/>
    </row>
    <row r="888" spans="26:28">
      <c r="Z888" s="269"/>
      <c r="AA888" s="269"/>
      <c r="AB888" s="82"/>
    </row>
    <row r="889" spans="26:28">
      <c r="Z889" s="269"/>
      <c r="AA889" s="269"/>
      <c r="AB889" s="82"/>
    </row>
    <row r="890" spans="26:28">
      <c r="Z890" s="269"/>
      <c r="AA890" s="269"/>
      <c r="AB890" s="82"/>
    </row>
    <row r="891" spans="26:28">
      <c r="Z891" s="269"/>
      <c r="AA891" s="269"/>
      <c r="AB891" s="82"/>
    </row>
    <row r="892" spans="26:28">
      <c r="Z892" s="269"/>
      <c r="AA892" s="269"/>
      <c r="AB892" s="82"/>
    </row>
    <row r="893" spans="26:28">
      <c r="Z893" s="269"/>
      <c r="AA893" s="269"/>
      <c r="AB893" s="82"/>
    </row>
    <row r="894" spans="26:28">
      <c r="Z894" s="269"/>
      <c r="AA894" s="269"/>
      <c r="AB894" s="82"/>
    </row>
    <row r="895" spans="26:28">
      <c r="Z895" s="269"/>
      <c r="AA895" s="269"/>
      <c r="AB895" s="82"/>
    </row>
    <row r="896" spans="26:28">
      <c r="Z896" s="269"/>
      <c r="AA896" s="269"/>
      <c r="AB896" s="82"/>
    </row>
    <row r="897" spans="26:28">
      <c r="Z897" s="269"/>
      <c r="AA897" s="269"/>
      <c r="AB897" s="82"/>
    </row>
    <row r="898" spans="26:28">
      <c r="Z898" s="269"/>
      <c r="AA898" s="269"/>
      <c r="AB898" s="82"/>
    </row>
    <row r="899" spans="26:28">
      <c r="Z899" s="269"/>
      <c r="AA899" s="269"/>
      <c r="AB899" s="82"/>
    </row>
    <row r="900" spans="26:28">
      <c r="Z900" s="269"/>
      <c r="AA900" s="269"/>
      <c r="AB900" s="82"/>
    </row>
    <row r="901" spans="26:28">
      <c r="Z901" s="269"/>
      <c r="AA901" s="269"/>
      <c r="AB901" s="82"/>
    </row>
    <row r="902" spans="26:28">
      <c r="Z902" s="269"/>
      <c r="AA902" s="269"/>
      <c r="AB902" s="82"/>
    </row>
    <row r="903" spans="26:28">
      <c r="Z903" s="269"/>
      <c r="AA903" s="269"/>
      <c r="AB903" s="82"/>
    </row>
    <row r="904" spans="26:28">
      <c r="Z904" s="269"/>
      <c r="AA904" s="269"/>
      <c r="AB904" s="82"/>
    </row>
    <row r="905" spans="26:28">
      <c r="Z905" s="269"/>
      <c r="AA905" s="269"/>
      <c r="AB905" s="82"/>
    </row>
    <row r="906" spans="26:28">
      <c r="Z906" s="269"/>
      <c r="AA906" s="269"/>
      <c r="AB906" s="82"/>
    </row>
    <row r="907" spans="26:28">
      <c r="Z907" s="269"/>
      <c r="AA907" s="269"/>
      <c r="AB907" s="82"/>
    </row>
    <row r="908" spans="26:28">
      <c r="Z908" s="269"/>
      <c r="AA908" s="269"/>
      <c r="AB908" s="82"/>
    </row>
    <row r="909" spans="26:28">
      <c r="Z909" s="269"/>
      <c r="AA909" s="269"/>
      <c r="AB909" s="82"/>
    </row>
    <row r="910" spans="26:28">
      <c r="Z910" s="269"/>
      <c r="AA910" s="269"/>
      <c r="AB910" s="82"/>
    </row>
    <row r="911" spans="26:28">
      <c r="Z911" s="269"/>
      <c r="AA911" s="269"/>
      <c r="AB911" s="82"/>
    </row>
    <row r="912" spans="26:28">
      <c r="Z912" s="269"/>
      <c r="AA912" s="269"/>
      <c r="AB912" s="82"/>
    </row>
    <row r="913" spans="26:28">
      <c r="Z913" s="269"/>
      <c r="AA913" s="269"/>
      <c r="AB913" s="82"/>
    </row>
    <row r="914" spans="26:28">
      <c r="Z914" s="269"/>
      <c r="AA914" s="269"/>
      <c r="AB914" s="82"/>
    </row>
    <row r="915" spans="26:28">
      <c r="Z915" s="269"/>
      <c r="AA915" s="269"/>
      <c r="AB915" s="82"/>
    </row>
    <row r="916" spans="26:28">
      <c r="Z916" s="269"/>
      <c r="AA916" s="269"/>
      <c r="AB916" s="82"/>
    </row>
    <row r="917" spans="26:28">
      <c r="Z917" s="269"/>
      <c r="AA917" s="269"/>
      <c r="AB917" s="82"/>
    </row>
    <row r="918" spans="26:28">
      <c r="Z918" s="269"/>
      <c r="AA918" s="269"/>
      <c r="AB918" s="82"/>
    </row>
    <row r="919" spans="26:28">
      <c r="Z919" s="269"/>
      <c r="AA919" s="269"/>
      <c r="AB919" s="82"/>
    </row>
    <row r="920" spans="26:28">
      <c r="Z920" s="269"/>
      <c r="AA920" s="269"/>
      <c r="AB920" s="82"/>
    </row>
    <row r="921" spans="26:28">
      <c r="Z921" s="269"/>
      <c r="AA921" s="269"/>
      <c r="AB921" s="82"/>
    </row>
    <row r="922" spans="26:28">
      <c r="Z922" s="269"/>
      <c r="AA922" s="269"/>
      <c r="AB922" s="82"/>
    </row>
    <row r="923" spans="26:28">
      <c r="Z923" s="269"/>
      <c r="AA923" s="269"/>
      <c r="AB923" s="82"/>
    </row>
    <row r="924" spans="26:28">
      <c r="Z924" s="269"/>
      <c r="AA924" s="269"/>
      <c r="AB924" s="82"/>
    </row>
    <row r="925" spans="26:28">
      <c r="Z925" s="269"/>
      <c r="AA925" s="269"/>
      <c r="AB925" s="82"/>
    </row>
    <row r="926" spans="26:28">
      <c r="Z926" s="269"/>
      <c r="AA926" s="269"/>
      <c r="AB926" s="82"/>
    </row>
    <row r="927" spans="26:28">
      <c r="Z927" s="269"/>
      <c r="AA927" s="269"/>
      <c r="AB927" s="82"/>
    </row>
    <row r="928" spans="26:28">
      <c r="Z928" s="269"/>
      <c r="AA928" s="269"/>
      <c r="AB928" s="82"/>
    </row>
    <row r="929" spans="26:28">
      <c r="Z929" s="269"/>
      <c r="AA929" s="269"/>
      <c r="AB929" s="82"/>
    </row>
    <row r="930" spans="26:28">
      <c r="Z930" s="269"/>
      <c r="AA930" s="269"/>
      <c r="AB930" s="82"/>
    </row>
    <row r="931" spans="26:28">
      <c r="Z931" s="269"/>
      <c r="AA931" s="269"/>
      <c r="AB931" s="82"/>
    </row>
    <row r="932" spans="26:28">
      <c r="Z932" s="269"/>
      <c r="AA932" s="269"/>
      <c r="AB932" s="82"/>
    </row>
    <row r="933" spans="26:28">
      <c r="Z933" s="269"/>
      <c r="AA933" s="269"/>
      <c r="AB933" s="82"/>
    </row>
    <row r="934" spans="26:28">
      <c r="Z934" s="269"/>
      <c r="AA934" s="269"/>
      <c r="AB934" s="82"/>
    </row>
    <row r="935" spans="26:28">
      <c r="Z935" s="269"/>
      <c r="AA935" s="269"/>
      <c r="AB935" s="82"/>
    </row>
    <row r="936" spans="26:28">
      <c r="Z936" s="269"/>
      <c r="AA936" s="269"/>
      <c r="AB936" s="82"/>
    </row>
    <row r="937" spans="26:28">
      <c r="Z937" s="269"/>
      <c r="AA937" s="269"/>
      <c r="AB937" s="82"/>
    </row>
    <row r="938" spans="26:28">
      <c r="Z938" s="269"/>
      <c r="AA938" s="269"/>
      <c r="AB938" s="82"/>
    </row>
    <row r="939" spans="26:28">
      <c r="Z939" s="269"/>
      <c r="AA939" s="269"/>
      <c r="AB939" s="82"/>
    </row>
    <row r="940" spans="26:28">
      <c r="Z940" s="269"/>
      <c r="AA940" s="269"/>
      <c r="AB940" s="82"/>
    </row>
    <row r="941" spans="26:28">
      <c r="Z941" s="269"/>
      <c r="AA941" s="269"/>
      <c r="AB941" s="82"/>
    </row>
    <row r="942" spans="26:28">
      <c r="Z942" s="269"/>
      <c r="AA942" s="269"/>
      <c r="AB942" s="82"/>
    </row>
    <row r="943" spans="26:28">
      <c r="Z943" s="269"/>
      <c r="AA943" s="269"/>
      <c r="AB943" s="82"/>
    </row>
    <row r="944" spans="26:28">
      <c r="Z944" s="269"/>
      <c r="AA944" s="269"/>
      <c r="AB944" s="82"/>
    </row>
    <row r="945" spans="26:28">
      <c r="Z945" s="269"/>
      <c r="AA945" s="269"/>
      <c r="AB945" s="82"/>
    </row>
    <row r="946" spans="26:28">
      <c r="Z946" s="269"/>
      <c r="AA946" s="269"/>
      <c r="AB946" s="82"/>
    </row>
    <row r="947" spans="26:28">
      <c r="Z947" s="269"/>
      <c r="AA947" s="269"/>
      <c r="AB947" s="82"/>
    </row>
    <row r="948" spans="26:28">
      <c r="Z948" s="269"/>
      <c r="AA948" s="269"/>
      <c r="AB948" s="82"/>
    </row>
    <row r="949" spans="26:28">
      <c r="Z949" s="269"/>
      <c r="AA949" s="269"/>
      <c r="AB949" s="82"/>
    </row>
    <row r="950" spans="26:28">
      <c r="Z950" s="269"/>
      <c r="AA950" s="269"/>
      <c r="AB950" s="82"/>
    </row>
    <row r="951" spans="26:28">
      <c r="Z951" s="269"/>
      <c r="AA951" s="269"/>
      <c r="AB951" s="82"/>
    </row>
    <row r="952" spans="26:28">
      <c r="Z952" s="269"/>
      <c r="AA952" s="269"/>
      <c r="AB952" s="82"/>
    </row>
    <row r="953" spans="26:28">
      <c r="Z953" s="269"/>
      <c r="AA953" s="269"/>
      <c r="AB953" s="82"/>
    </row>
    <row r="954" spans="26:28">
      <c r="Z954" s="269"/>
      <c r="AA954" s="269"/>
      <c r="AB954" s="82"/>
    </row>
    <row r="955" spans="26:28">
      <c r="Z955" s="269"/>
      <c r="AA955" s="269"/>
      <c r="AB955" s="82"/>
    </row>
    <row r="956" spans="26:28">
      <c r="Z956" s="269"/>
      <c r="AA956" s="269"/>
      <c r="AB956" s="82"/>
    </row>
    <row r="957" spans="26:28">
      <c r="Z957" s="269"/>
      <c r="AA957" s="269"/>
      <c r="AB957" s="82"/>
    </row>
    <row r="958" spans="26:28">
      <c r="Z958" s="269"/>
      <c r="AA958" s="269"/>
      <c r="AB958" s="82"/>
    </row>
    <row r="959" spans="26:28">
      <c r="Z959" s="269"/>
      <c r="AA959" s="269"/>
      <c r="AB959" s="82"/>
    </row>
    <row r="960" spans="26:28">
      <c r="Z960" s="269"/>
      <c r="AA960" s="269"/>
      <c r="AB960" s="82"/>
    </row>
    <row r="961" spans="26:28">
      <c r="Z961" s="269"/>
      <c r="AA961" s="269"/>
      <c r="AB961" s="82"/>
    </row>
    <row r="962" spans="26:28">
      <c r="Z962" s="269"/>
      <c r="AA962" s="269"/>
      <c r="AB962" s="82"/>
    </row>
    <row r="963" spans="26:28">
      <c r="Z963" s="269"/>
      <c r="AA963" s="269"/>
      <c r="AB963" s="82"/>
    </row>
    <row r="964" spans="26:28">
      <c r="Z964" s="269"/>
      <c r="AA964" s="269"/>
      <c r="AB964" s="82"/>
    </row>
    <row r="965" spans="26:28">
      <c r="Z965" s="269"/>
      <c r="AA965" s="269"/>
      <c r="AB965" s="82"/>
    </row>
    <row r="966" spans="26:28">
      <c r="Z966" s="269"/>
      <c r="AA966" s="269"/>
      <c r="AB966" s="82"/>
    </row>
    <row r="967" spans="26:28">
      <c r="Z967" s="269"/>
      <c r="AA967" s="269"/>
      <c r="AB967" s="82"/>
    </row>
    <row r="968" spans="26:28">
      <c r="AA968" s="269"/>
      <c r="AB968" s="82"/>
    </row>
    <row r="969" spans="26:28">
      <c r="AA969" s="269"/>
      <c r="AB969" s="82"/>
    </row>
    <row r="970" spans="26:28">
      <c r="AA970" s="269"/>
      <c r="AB970" s="82"/>
    </row>
    <row r="971" spans="26:28">
      <c r="AA971" s="269"/>
      <c r="AB971" s="82"/>
    </row>
    <row r="972" spans="26:28">
      <c r="AA972" s="269"/>
      <c r="AB972" s="82"/>
    </row>
    <row r="973" spans="26:28">
      <c r="AA973" s="269"/>
      <c r="AB973" s="82"/>
    </row>
    <row r="974" spans="26:28">
      <c r="AA974" s="269"/>
      <c r="AB974" s="82"/>
    </row>
    <row r="975" spans="26:28">
      <c r="AA975" s="269"/>
      <c r="AB975" s="82"/>
    </row>
    <row r="976" spans="26:28">
      <c r="AA976" s="269"/>
      <c r="AB976" s="82"/>
    </row>
    <row r="977" spans="27:28">
      <c r="AA977" s="269"/>
      <c r="AB977" s="82"/>
    </row>
    <row r="978" spans="27:28">
      <c r="AA978" s="269"/>
      <c r="AB978" s="82"/>
    </row>
    <row r="979" spans="27:28">
      <c r="AA979" s="269"/>
      <c r="AB979" s="82"/>
    </row>
    <row r="980" spans="27:28">
      <c r="AA980" s="269"/>
      <c r="AB980" s="82"/>
    </row>
    <row r="981" spans="27:28">
      <c r="AA981" s="269"/>
      <c r="AB981" s="82"/>
    </row>
    <row r="982" spans="27:28">
      <c r="AA982" s="269"/>
      <c r="AB982" s="82"/>
    </row>
    <row r="983" spans="27:28">
      <c r="AA983" s="269"/>
      <c r="AB983" s="82"/>
    </row>
    <row r="984" spans="27:28">
      <c r="AA984" s="269"/>
      <c r="AB984" s="82"/>
    </row>
    <row r="985" spans="27:28">
      <c r="AA985" s="269"/>
      <c r="AB985" s="82"/>
    </row>
    <row r="986" spans="27:28">
      <c r="AA986" s="269"/>
      <c r="AB986" s="82"/>
    </row>
    <row r="987" spans="27:28">
      <c r="AA987" s="269"/>
      <c r="AB987" s="82"/>
    </row>
    <row r="988" spans="27:28">
      <c r="AA988" s="269"/>
      <c r="AB988" s="82"/>
    </row>
    <row r="989" spans="27:28">
      <c r="AA989" s="269"/>
      <c r="AB989" s="82"/>
    </row>
    <row r="990" spans="27:28">
      <c r="AA990" s="269"/>
      <c r="AB990" s="82"/>
    </row>
    <row r="991" spans="27:28">
      <c r="AA991" s="269"/>
      <c r="AB991" s="82"/>
    </row>
  </sheetData>
  <sheetProtection selectLockedCells="1" selectUnlockedCells="1"/>
  <dataConsolidate/>
  <mergeCells count="50">
    <mergeCell ref="X493:Y493"/>
    <mergeCell ref="N493:O493"/>
    <mergeCell ref="P493:Q493"/>
    <mergeCell ref="R493:S493"/>
    <mergeCell ref="T493:U493"/>
    <mergeCell ref="V493:W493"/>
    <mergeCell ref="B16:F16"/>
    <mergeCell ref="G3:G5"/>
    <mergeCell ref="F3:F5"/>
    <mergeCell ref="B3:C3"/>
    <mergeCell ref="N94:Q94"/>
    <mergeCell ref="M82:N82"/>
    <mergeCell ref="T25:U25"/>
    <mergeCell ref="H493:I493"/>
    <mergeCell ref="AB493:AC493"/>
    <mergeCell ref="R25:S25"/>
    <mergeCell ref="B493:C493"/>
    <mergeCell ref="B81:C81"/>
    <mergeCell ref="B39:E39"/>
    <mergeCell ref="L493:M493"/>
    <mergeCell ref="F493:G493"/>
    <mergeCell ref="J493:K493"/>
    <mergeCell ref="E81:F82"/>
    <mergeCell ref="Z493:AA493"/>
    <mergeCell ref="D493:E493"/>
    <mergeCell ref="A448:F448"/>
    <mergeCell ref="A493:A494"/>
    <mergeCell ref="AD493:AE493"/>
    <mergeCell ref="AF493:AG493"/>
    <mergeCell ref="AH493:AI493"/>
    <mergeCell ref="AJ493:AK493"/>
    <mergeCell ref="AL493:AM493"/>
    <mergeCell ref="AN493:AO493"/>
    <mergeCell ref="AP493:AQ493"/>
    <mergeCell ref="AR493:AS493"/>
    <mergeCell ref="AT493:AU493"/>
    <mergeCell ref="AV493:AW493"/>
    <mergeCell ref="AX493:AY493"/>
    <mergeCell ref="AZ493:BA493"/>
    <mergeCell ref="BB493:BC493"/>
    <mergeCell ref="BD493:BE493"/>
    <mergeCell ref="BF493:BG493"/>
    <mergeCell ref="BR493:BS493"/>
    <mergeCell ref="BT493:BU493"/>
    <mergeCell ref="BV493:BW493"/>
    <mergeCell ref="BH493:BI493"/>
    <mergeCell ref="BJ493:BK493"/>
    <mergeCell ref="BL493:BM493"/>
    <mergeCell ref="BN493:BO493"/>
    <mergeCell ref="BP493:BQ493"/>
  </mergeCells>
  <phoneticPr fontId="7" type="noConversion"/>
  <conditionalFormatting sqref="E97:E442 E443:G444">
    <cfRule type="expression" dxfId="10" priority="5" stopIfTrue="1">
      <formula>E97="Disponivel"</formula>
    </cfRule>
  </conditionalFormatting>
  <dataValidations count="4">
    <dataValidation type="list" allowBlank="1" showInputMessage="1" showErrorMessage="1" sqref="E443:G444 E97:E442" xr:uid="{00000000-0002-0000-0000-000000000000}">
      <formula1>"Contrato,Disponivel"</formula1>
    </dataValidation>
    <dataValidation type="list" allowBlank="1" showInputMessage="1" showErrorMessage="1" sqref="E83:E88" xr:uid="{00000000-0002-0000-0000-000001000000}">
      <formula1>"Pós Venda,Pós Entrega"</formula1>
    </dataValidation>
    <dataValidation type="list" allowBlank="1" showInputMessage="1" showErrorMessage="1" sqref="C20" xr:uid="{00000000-0002-0000-0000-000002000000}">
      <formula1>"Viabilidade,Cliente"</formula1>
    </dataValidation>
    <dataValidation type="list" allowBlank="1" showInputMessage="1" showErrorMessage="1" sqref="D97:D444" xr:uid="{00000000-0002-0000-0000-000003000000}">
      <formula1>$B$41:$B$76</formula1>
    </dataValidation>
  </dataValidations>
  <pageMargins left="0.78740157499999996" right="0.78740157499999996" top="1.534251969" bottom="0.984251969" header="0.49212598499999999" footer="0.49212598499999999"/>
  <pageSetup paperSize="9" scale="95" orientation="portrait" horizontalDpi="4294967294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G399"/>
  <sheetViews>
    <sheetView showGridLines="0" zoomScale="88" zoomScaleNormal="50" workbookViewId="0">
      <selection activeCell="A2" sqref="A2:U364"/>
    </sheetView>
  </sheetViews>
  <sheetFormatPr defaultColWidth="8.85546875" defaultRowHeight="23.1"/>
  <cols>
    <col min="1" max="2" width="21" style="254" customWidth="1"/>
    <col min="3" max="3" width="19.85546875" style="254" customWidth="1"/>
    <col min="4" max="4" width="15.28515625" style="254" customWidth="1"/>
    <col min="5" max="5" width="16.42578125" style="254" customWidth="1"/>
    <col min="6" max="6" width="26.42578125" style="254" customWidth="1"/>
    <col min="7" max="7" width="23.42578125" style="254" customWidth="1"/>
    <col min="8" max="8" width="10.7109375" style="254" customWidth="1"/>
    <col min="9" max="9" width="11.42578125" style="254" customWidth="1"/>
    <col min="10" max="10" width="13.42578125" style="254" customWidth="1"/>
    <col min="11" max="11" width="15.85546875" style="254" hidden="1" customWidth="1"/>
    <col min="12" max="12" width="19.85546875" style="254" customWidth="1"/>
    <col min="13" max="13" width="22.42578125" style="254" customWidth="1"/>
    <col min="14" max="14" width="26.140625" style="254" customWidth="1"/>
    <col min="15" max="15" width="22.7109375" style="254" customWidth="1"/>
    <col min="16" max="16" width="23.28515625" style="254" customWidth="1"/>
    <col min="17" max="17" width="20.7109375" style="254" customWidth="1"/>
    <col min="18" max="18" width="23.85546875" style="254" customWidth="1"/>
    <col min="19" max="19" width="2.140625" style="254" customWidth="1"/>
    <col min="20" max="20" width="23.85546875" style="254" customWidth="1"/>
    <col min="21" max="21" width="7.28515625" style="255" hidden="1" customWidth="1"/>
    <col min="22" max="22" width="21.7109375" style="254" hidden="1" customWidth="1"/>
    <col min="23" max="23" width="25.7109375" style="254" hidden="1" customWidth="1"/>
    <col min="24" max="24" width="20.85546875" style="254" hidden="1" customWidth="1"/>
    <col min="25" max="25" width="28.42578125" style="254" hidden="1" customWidth="1"/>
    <col min="26" max="26" width="3.85546875" style="242" customWidth="1"/>
    <col min="30" max="30" width="19.42578125" bestFit="1" customWidth="1"/>
    <col min="31" max="31" width="9.42578125" bestFit="1" customWidth="1"/>
    <col min="32" max="32" width="19.42578125" bestFit="1" customWidth="1"/>
  </cols>
  <sheetData>
    <row r="1" spans="1:27" ht="10.5" customHeight="1" thickBot="1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40"/>
      <c r="V1" s="239"/>
      <c r="W1" s="239"/>
      <c r="X1" s="239"/>
      <c r="Y1" s="239"/>
      <c r="Z1" s="239"/>
      <c r="AA1" s="238"/>
    </row>
    <row r="2" spans="1:27" ht="24.95">
      <c r="A2" s="313"/>
      <c r="B2" s="314"/>
      <c r="C2" s="314"/>
      <c r="D2" s="314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6"/>
      <c r="U2" s="316"/>
      <c r="V2" s="327"/>
      <c r="W2" s="327"/>
      <c r="X2" s="327"/>
      <c r="Y2" s="327"/>
      <c r="Z2" s="327"/>
      <c r="AA2" s="327"/>
    </row>
    <row r="3" spans="1:27" ht="24.95">
      <c r="A3" s="317"/>
      <c r="B3" s="318"/>
      <c r="C3" s="318"/>
      <c r="D3" s="318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20"/>
      <c r="U3" s="320"/>
      <c r="V3" s="327"/>
      <c r="W3" s="327"/>
      <c r="X3" s="327"/>
      <c r="Y3" s="327"/>
      <c r="Z3" s="327"/>
      <c r="AA3" s="327"/>
    </row>
    <row r="4" spans="1:27" ht="24.95">
      <c r="A4" s="317"/>
      <c r="B4" s="318"/>
      <c r="C4" s="318"/>
      <c r="D4" s="318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20"/>
      <c r="U4" s="320"/>
      <c r="V4" s="327"/>
      <c r="W4" s="327"/>
      <c r="X4" s="327"/>
      <c r="Y4" s="327"/>
      <c r="Z4" s="327"/>
      <c r="AA4" s="327"/>
    </row>
    <row r="5" spans="1:27" ht="24.95">
      <c r="A5" s="317"/>
      <c r="B5" s="318"/>
      <c r="C5" s="318"/>
      <c r="D5" s="318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 t="s">
        <v>137</v>
      </c>
      <c r="T5" s="320"/>
      <c r="U5" s="320"/>
      <c r="V5" s="327"/>
      <c r="W5" s="327"/>
      <c r="X5" s="327"/>
      <c r="Y5" s="327"/>
      <c r="Z5" s="327"/>
      <c r="AA5" s="327"/>
    </row>
    <row r="6" spans="1:27" ht="24.95">
      <c r="A6" s="317"/>
      <c r="B6" s="318"/>
      <c r="C6" s="318"/>
      <c r="D6" s="318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20"/>
      <c r="U6" s="320"/>
      <c r="V6" s="327"/>
      <c r="W6" s="327"/>
      <c r="X6" s="327"/>
      <c r="Y6" s="327"/>
      <c r="Z6" s="327"/>
      <c r="AA6" s="327"/>
    </row>
    <row r="7" spans="1:27" ht="24.95">
      <c r="A7" s="317"/>
      <c r="B7" s="318"/>
      <c r="C7" s="318"/>
      <c r="D7" s="318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20"/>
      <c r="U7" s="320"/>
      <c r="V7" s="327"/>
      <c r="W7" s="327"/>
      <c r="X7" s="327"/>
      <c r="Y7" s="327"/>
      <c r="Z7" s="327"/>
      <c r="AA7" s="327"/>
    </row>
    <row r="8" spans="1:27" ht="24.95">
      <c r="A8" s="317"/>
      <c r="B8" s="318"/>
      <c r="C8" s="318"/>
      <c r="D8" s="318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20"/>
      <c r="U8" s="320"/>
      <c r="V8" s="327"/>
      <c r="W8" s="327"/>
      <c r="X8" s="327"/>
      <c r="Y8" s="327"/>
      <c r="Z8" s="327"/>
      <c r="AA8" s="327"/>
    </row>
    <row r="9" spans="1:27" ht="24.95">
      <c r="A9" s="317"/>
      <c r="B9" s="318"/>
      <c r="C9" s="318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20"/>
      <c r="U9" s="320"/>
      <c r="V9" s="327"/>
      <c r="W9" s="327"/>
      <c r="X9" s="327"/>
      <c r="Y9" s="327"/>
      <c r="Z9" s="327"/>
      <c r="AA9" s="327"/>
    </row>
    <row r="10" spans="1:27" ht="26.1" thickBot="1">
      <c r="A10" s="321"/>
      <c r="B10" s="322"/>
      <c r="C10" s="322"/>
      <c r="D10" s="322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4"/>
      <c r="U10" s="324"/>
      <c r="V10" s="327"/>
      <c r="W10" s="327"/>
      <c r="X10" s="327"/>
      <c r="Y10" s="327"/>
      <c r="Z10" s="327"/>
      <c r="AA10" s="327"/>
    </row>
    <row r="11" spans="1:27" ht="26.1" thickBot="1">
      <c r="A11" s="443" t="s">
        <v>138</v>
      </c>
      <c r="B11" s="444"/>
      <c r="C11" s="444"/>
      <c r="D11" s="444"/>
      <c r="E11" s="444"/>
      <c r="F11" s="444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6"/>
      <c r="V11" s="327"/>
      <c r="W11" s="327"/>
      <c r="X11" s="327"/>
      <c r="Y11" s="327"/>
      <c r="Z11" s="327"/>
      <c r="AA11" s="327"/>
    </row>
    <row r="12" spans="1:27" ht="26.1" thickBot="1">
      <c r="A12" s="447" t="s">
        <v>139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9"/>
      <c r="V12" s="327"/>
      <c r="W12" s="327"/>
      <c r="X12" s="327"/>
      <c r="Y12" s="327"/>
      <c r="Z12" s="327"/>
      <c r="AA12" s="327"/>
    </row>
    <row r="13" spans="1:27" ht="26.1" thickBot="1">
      <c r="A13" s="327"/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</row>
    <row r="14" spans="1:27" ht="46.5" customHeight="1">
      <c r="A14" s="440" t="s">
        <v>140</v>
      </c>
      <c r="B14" s="440" t="s">
        <v>141</v>
      </c>
      <c r="C14" s="440" t="s">
        <v>142</v>
      </c>
      <c r="D14" s="440" t="s">
        <v>143</v>
      </c>
      <c r="E14" s="440" t="s">
        <v>144</v>
      </c>
      <c r="F14" s="440" t="s">
        <v>145</v>
      </c>
      <c r="G14" s="440" t="s">
        <v>146</v>
      </c>
      <c r="H14" s="440" t="s">
        <v>147</v>
      </c>
      <c r="I14" s="440" t="s">
        <v>148</v>
      </c>
      <c r="J14" s="440" t="s">
        <v>149</v>
      </c>
      <c r="K14" s="440" t="s">
        <v>150</v>
      </c>
      <c r="L14" s="450" t="s">
        <v>151</v>
      </c>
      <c r="M14" s="328" t="s">
        <v>152</v>
      </c>
      <c r="N14" s="328" t="s">
        <v>152</v>
      </c>
      <c r="O14" s="330" t="str">
        <f>Piloto!G85</f>
        <v>MENSAIS</v>
      </c>
      <c r="P14" s="339" t="str">
        <f>Piloto!G86</f>
        <v>SEMESTRAIS</v>
      </c>
      <c r="Q14" s="339" t="str">
        <f>Piloto!G87</f>
        <v>ÚNICA</v>
      </c>
      <c r="R14" s="453" t="s">
        <v>153</v>
      </c>
      <c r="S14" s="307"/>
      <c r="T14" s="456" t="s">
        <v>154</v>
      </c>
      <c r="U14" s="49"/>
      <c r="V14" s="50" t="s">
        <v>155</v>
      </c>
      <c r="W14" s="237" t="str">
        <f>Piloto!G87</f>
        <v>ÚNICA</v>
      </c>
      <c r="X14" s="131" t="s">
        <v>155</v>
      </c>
      <c r="Y14" s="237" t="str">
        <f>Piloto!G88</f>
        <v>FINANC. BANCÁRIO</v>
      </c>
      <c r="Z14" s="49"/>
      <c r="AA14" s="51"/>
    </row>
    <row r="15" spans="1:27" ht="48">
      <c r="A15" s="441"/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51"/>
      <c r="M15" s="329">
        <f>Piloto!A83</f>
        <v>1</v>
      </c>
      <c r="N15" s="331">
        <f>Piloto!A84</f>
        <v>3</v>
      </c>
      <c r="O15" s="332">
        <f>Piloto!A85</f>
        <v>8</v>
      </c>
      <c r="P15" s="329">
        <f>Piloto!A86</f>
        <v>1</v>
      </c>
      <c r="Q15" s="329">
        <f>Piloto!A87</f>
        <v>1</v>
      </c>
      <c r="R15" s="454"/>
      <c r="S15" s="308"/>
      <c r="T15" s="457"/>
      <c r="U15" s="52"/>
      <c r="V15" s="53" t="str">
        <f>W14</f>
        <v>ÚNICA</v>
      </c>
      <c r="W15" s="129">
        <f>Piloto!A87</f>
        <v>1</v>
      </c>
      <c r="X15" s="49" t="str">
        <f>Y14</f>
        <v>FINANC. BANCÁRIO</v>
      </c>
      <c r="Y15" s="129">
        <f>Piloto!A88</f>
        <v>1</v>
      </c>
      <c r="Z15" s="52"/>
      <c r="AA15" s="51"/>
    </row>
    <row r="16" spans="1:27" ht="26.1" thickBot="1">
      <c r="A16" s="441"/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52"/>
      <c r="M16" s="340" t="s">
        <v>92</v>
      </c>
      <c r="N16" s="333" t="s">
        <v>156</v>
      </c>
      <c r="O16" s="334"/>
      <c r="P16" s="335"/>
      <c r="Q16" s="334"/>
      <c r="R16" s="455"/>
      <c r="S16" s="308"/>
      <c r="T16" s="458"/>
      <c r="U16" s="52"/>
      <c r="V16" s="53"/>
      <c r="W16" s="129"/>
      <c r="X16" s="49"/>
      <c r="Y16" s="129"/>
      <c r="Z16" s="52"/>
      <c r="AA16" s="51"/>
    </row>
    <row r="17" spans="1:33" ht="26.1" thickBot="1">
      <c r="A17" s="442"/>
      <c r="B17" s="442"/>
      <c r="C17" s="442"/>
      <c r="D17" s="442"/>
      <c r="E17" s="442"/>
      <c r="F17" s="442"/>
      <c r="G17" s="442"/>
      <c r="H17" s="442"/>
      <c r="I17" s="442"/>
      <c r="J17" s="442"/>
      <c r="K17" s="442"/>
      <c r="L17" s="326"/>
      <c r="M17" s="309">
        <f>Piloto!H83</f>
        <v>45108</v>
      </c>
      <c r="N17" s="309">
        <f>Piloto!H84</f>
        <v>45139</v>
      </c>
      <c r="O17" s="309">
        <f>Piloto!H85</f>
        <v>45231</v>
      </c>
      <c r="P17" s="309">
        <f>Piloto!H86</f>
        <v>45292</v>
      </c>
      <c r="Q17" s="309">
        <f>Piloto!H87</f>
        <v>45352</v>
      </c>
      <c r="R17" s="310"/>
      <c r="S17" s="310"/>
      <c r="T17" s="309">
        <f>Piloto!H88</f>
        <v>45505</v>
      </c>
      <c r="U17" s="54"/>
      <c r="V17" s="55"/>
      <c r="W17" s="56">
        <f>Piloto!H87+4</f>
        <v>45356</v>
      </c>
      <c r="X17" s="132"/>
      <c r="Y17" s="56">
        <f>Piloto!H88+9</f>
        <v>45514</v>
      </c>
      <c r="Z17" s="241"/>
      <c r="AA17" s="51"/>
    </row>
    <row r="18" spans="1:33" hidden="1">
      <c r="A18" s="243"/>
      <c r="B18" s="346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5">
        <f>Piloto!C83</f>
        <v>0.04</v>
      </c>
      <c r="N18" s="245">
        <f>Piloto!C84</f>
        <v>0.02</v>
      </c>
      <c r="O18" s="245">
        <f>Piloto!C85</f>
        <v>1.6250000000000001E-2</v>
      </c>
      <c r="P18" s="245">
        <f>Piloto!C86</f>
        <v>0.05</v>
      </c>
      <c r="Q18" s="245">
        <f>Piloto!C87</f>
        <v>0.05</v>
      </c>
      <c r="R18" s="246"/>
      <c r="S18" s="246"/>
      <c r="T18" s="245">
        <f>Piloto!C88</f>
        <v>0.67</v>
      </c>
      <c r="U18" s="247"/>
      <c r="V18" s="245"/>
      <c r="W18" s="245">
        <f>Piloto!C87</f>
        <v>0.05</v>
      </c>
      <c r="X18" s="245"/>
      <c r="Y18" s="245">
        <f>Piloto!C88</f>
        <v>0.67</v>
      </c>
      <c r="Z18" s="241"/>
      <c r="AA18" s="48"/>
    </row>
    <row r="19" spans="1:33" ht="24" hidden="1">
      <c r="A19" s="253">
        <f>Piloto!B97</f>
        <v>301</v>
      </c>
      <c r="B19" s="253" t="s">
        <v>157</v>
      </c>
      <c r="C19" s="341">
        <f>Piloto!G97</f>
        <v>102.86999999999999</v>
      </c>
      <c r="D19" s="250">
        <v>69.959999999999994</v>
      </c>
      <c r="E19" s="250">
        <v>29.99</v>
      </c>
      <c r="F19" s="251">
        <v>121</v>
      </c>
      <c r="G19" s="251" t="s">
        <v>158</v>
      </c>
      <c r="H19" s="251" t="s">
        <v>159</v>
      </c>
      <c r="I19" s="338">
        <v>2.92</v>
      </c>
      <c r="J19" s="338" t="s">
        <v>158</v>
      </c>
      <c r="K19" s="336">
        <f t="shared" ref="K19:K82" si="0">L19/C19</f>
        <v>8576.057159521728</v>
      </c>
      <c r="L19" s="336">
        <f>VLOOKUP(A19,Piloto!$B$97:$G$442,5,FALSE)</f>
        <v>882219</v>
      </c>
      <c r="M19" s="249">
        <f>L19*$M$18</f>
        <v>35288.76</v>
      </c>
      <c r="N19" s="249">
        <f>L19*$N$18</f>
        <v>17644.38</v>
      </c>
      <c r="O19" s="249">
        <f>L19*$O$18</f>
        <v>14336.05875</v>
      </c>
      <c r="P19" s="249">
        <f>L19*$P$18</f>
        <v>44110.950000000004</v>
      </c>
      <c r="Q19" s="249">
        <f>L19*$Q$18</f>
        <v>44110.950000000004</v>
      </c>
      <c r="R19" s="249">
        <f>M19*$M$15+N19*$N$15+O19*$O$15+P19*$P$15+Q19*$Q$15</f>
        <v>291132.27</v>
      </c>
      <c r="S19" s="249"/>
      <c r="T19" s="252">
        <f>L19*$T$18</f>
        <v>591086.73</v>
      </c>
      <c r="U19" s="257"/>
      <c r="V19" s="249" t="e">
        <f>ROUND(#REF!*W$18,0)*$W$15</f>
        <v>#REF!</v>
      </c>
      <c r="W19" s="249" t="e">
        <f>PMT((1+Piloto!#REF!)^(IF($W$14="Semestrais",6,IF($W$14="Anuais",12,1)))-1,$W$15,-V19)</f>
        <v>#REF!</v>
      </c>
      <c r="X19" s="249" t="e">
        <f>ROUND(#REF!*Y$18,0)*$Y$15</f>
        <v>#REF!</v>
      </c>
      <c r="Y19" s="249" t="e">
        <f>PMT((1+Piloto!#REF!)^(IF($Y$14="Semestrais",6,IF($Y$14="Anuais",12,1)))-1,$Y$15,-X19)</f>
        <v>#REF!</v>
      </c>
      <c r="Z19" s="248"/>
      <c r="AA19" s="48" t="str">
        <f>VLOOKUP(A19,Piloto!B97:H442,4,FALSE)</f>
        <v>Contrato</v>
      </c>
      <c r="AD19" s="342"/>
      <c r="AE19" s="342"/>
      <c r="AF19" s="342"/>
      <c r="AG19" s="271"/>
    </row>
    <row r="20" spans="1:33" ht="24">
      <c r="A20" s="253">
        <f>Piloto!B98</f>
        <v>302</v>
      </c>
      <c r="B20" s="253" t="s">
        <v>160</v>
      </c>
      <c r="C20" s="341">
        <f>Piloto!G98</f>
        <v>76.91</v>
      </c>
      <c r="D20" s="250">
        <v>72.08</v>
      </c>
      <c r="E20" s="250"/>
      <c r="F20" s="251">
        <v>247</v>
      </c>
      <c r="G20" s="251" t="s">
        <v>161</v>
      </c>
      <c r="H20" s="251" t="s">
        <v>162</v>
      </c>
      <c r="I20" s="338">
        <v>4.83</v>
      </c>
      <c r="J20" s="338" t="s">
        <v>161</v>
      </c>
      <c r="K20" s="336">
        <f t="shared" si="0"/>
        <v>9817.3189442205185</v>
      </c>
      <c r="L20" s="336">
        <f>VLOOKUP(A20,Piloto!$B$97:$G$442,5,FALSE)</f>
        <v>755050</v>
      </c>
      <c r="M20" s="249">
        <f>L20*$M$18</f>
        <v>30202</v>
      </c>
      <c r="N20" s="249">
        <f>L20*$N$18</f>
        <v>15101</v>
      </c>
      <c r="O20" s="249">
        <f>L20*$O$18</f>
        <v>12269.5625</v>
      </c>
      <c r="P20" s="249">
        <f>L20*$P$18</f>
        <v>37752.5</v>
      </c>
      <c r="Q20" s="249">
        <f>L20*$Q$18</f>
        <v>37752.5</v>
      </c>
      <c r="R20" s="249">
        <f>M20*$M$15+N20*$N$15+O20*$O$15+P20*$P$15+Q20*$Q$15</f>
        <v>249166.5</v>
      </c>
      <c r="S20" s="249"/>
      <c r="T20" s="252">
        <f>L20*$T$18</f>
        <v>505883.50000000006</v>
      </c>
      <c r="U20" s="257"/>
      <c r="V20" s="249" t="e">
        <f>ROUND(#REF!*W$18,0)*$W$15</f>
        <v>#REF!</v>
      </c>
      <c r="W20" s="249" t="e">
        <f>PMT((1+Piloto!#REF!)^(IF($W$14="Semestrais",6,IF($W$14="Anuais",12,1)))-1,$W$15,-V20)</f>
        <v>#REF!</v>
      </c>
      <c r="X20" s="249" t="e">
        <f>ROUND(#REF!*Y$18,0)*$Y$15</f>
        <v>#REF!</v>
      </c>
      <c r="Y20" s="249" t="e">
        <f>PMT((1+Piloto!#REF!)^(IF($Y$14="Semestrais",6,IF($Y$14="Anuais",12,1)))-1,$Y$15,-X20)</f>
        <v>#REF!</v>
      </c>
      <c r="Z20" s="248"/>
      <c r="AA20" s="48" t="str">
        <f>VLOOKUP(A20,Piloto!B98:I443,4,FALSE)</f>
        <v>Disponivel</v>
      </c>
      <c r="AD20" s="342"/>
      <c r="AE20" s="342"/>
      <c r="AF20" s="342"/>
      <c r="AG20" s="271"/>
    </row>
    <row r="21" spans="1:33" ht="24">
      <c r="A21" s="253">
        <f>Piloto!B99</f>
        <v>303</v>
      </c>
      <c r="B21" s="253" t="s">
        <v>160</v>
      </c>
      <c r="C21" s="341">
        <f>Piloto!G99</f>
        <v>83.69</v>
      </c>
      <c r="D21" s="250">
        <v>75.97</v>
      </c>
      <c r="E21" s="250">
        <v>4.42</v>
      </c>
      <c r="F21" s="251">
        <v>238</v>
      </c>
      <c r="G21" s="251" t="s">
        <v>161</v>
      </c>
      <c r="H21" s="251" t="s">
        <v>163</v>
      </c>
      <c r="I21" s="338">
        <v>3.3</v>
      </c>
      <c r="J21" s="338" t="s">
        <v>161</v>
      </c>
      <c r="K21" s="336">
        <f t="shared" si="0"/>
        <v>9515.8680845979216</v>
      </c>
      <c r="L21" s="336">
        <f>VLOOKUP(A21,Piloto!$B$97:$G$442,5,FALSE)</f>
        <v>796383</v>
      </c>
      <c r="M21" s="249">
        <f>L21*$M$18</f>
        <v>31855.32</v>
      </c>
      <c r="N21" s="249">
        <f>L21*$N$18</f>
        <v>15927.66</v>
      </c>
      <c r="O21" s="249">
        <f>L21*$O$18</f>
        <v>12941.223750000001</v>
      </c>
      <c r="P21" s="249">
        <f>L21*$P$18</f>
        <v>39819.15</v>
      </c>
      <c r="Q21" s="249">
        <f>L21*$Q$18</f>
        <v>39819.15</v>
      </c>
      <c r="R21" s="249">
        <f>M21*$M$15+N21*$N$15+O21*$O$15+P21*$P$15+Q21*$Q$15</f>
        <v>262806.39</v>
      </c>
      <c r="S21" s="249"/>
      <c r="T21" s="252">
        <f>L21*$T$18</f>
        <v>533576.61</v>
      </c>
      <c r="U21" s="257"/>
      <c r="V21" s="249" t="e">
        <f>ROUND(#REF!*W$18,0)*$W$15</f>
        <v>#REF!</v>
      </c>
      <c r="W21" s="249" t="e">
        <f>PMT((1+Piloto!#REF!)^(IF($W$14="Semestrais",6,IF($W$14="Anuais",12,1)))-1,$W$15,-V21)</f>
        <v>#REF!</v>
      </c>
      <c r="X21" s="249" t="e">
        <f>ROUND(#REF!*Y$18,0)*$Y$15</f>
        <v>#REF!</v>
      </c>
      <c r="Y21" s="249" t="e">
        <f>PMT((1+Piloto!#REF!)^(IF($Y$14="Semestrais",6,IF($Y$14="Anuais",12,1)))-1,$Y$15,-X21)</f>
        <v>#REF!</v>
      </c>
      <c r="Z21" s="248"/>
      <c r="AA21" s="48" t="str">
        <f>VLOOKUP(A21,Piloto!B99:I444,4,FALSE)</f>
        <v>Disponivel</v>
      </c>
      <c r="AD21" s="342"/>
      <c r="AE21" s="342"/>
      <c r="AF21" s="342"/>
      <c r="AG21" s="271"/>
    </row>
    <row r="22" spans="1:33" ht="24">
      <c r="A22" s="253">
        <f>Piloto!B100</f>
        <v>304</v>
      </c>
      <c r="B22" s="253" t="s">
        <v>157</v>
      </c>
      <c r="C22" s="341">
        <f>Piloto!G100</f>
        <v>73.900000000000006</v>
      </c>
      <c r="D22" s="250">
        <v>70.680000000000007</v>
      </c>
      <c r="E22" s="250"/>
      <c r="F22" s="251">
        <v>263</v>
      </c>
      <c r="G22" s="251" t="s">
        <v>164</v>
      </c>
      <c r="H22" s="251" t="s">
        <v>165</v>
      </c>
      <c r="I22" s="338">
        <v>3.22</v>
      </c>
      <c r="J22" s="338" t="s">
        <v>164</v>
      </c>
      <c r="K22" s="336">
        <f t="shared" si="0"/>
        <v>9742.0703653585915</v>
      </c>
      <c r="L22" s="336">
        <f>VLOOKUP(A22,Piloto!$B$97:$G$442,5,FALSE)</f>
        <v>719939</v>
      </c>
      <c r="M22" s="249">
        <f t="shared" ref="M22:M85" si="1">L22*$M$18</f>
        <v>28797.56</v>
      </c>
      <c r="N22" s="249">
        <f t="shared" ref="N22:N85" si="2">L22*$N$18</f>
        <v>14398.78</v>
      </c>
      <c r="O22" s="249">
        <f t="shared" ref="O22:O85" si="3">L22*$O$18</f>
        <v>11699.008750000001</v>
      </c>
      <c r="P22" s="249">
        <f t="shared" ref="P22:P85" si="4">L22*$P$18</f>
        <v>35996.950000000004</v>
      </c>
      <c r="Q22" s="249">
        <f t="shared" ref="Q22:Q85" si="5">L22*$Q$18</f>
        <v>35996.950000000004</v>
      </c>
      <c r="R22" s="249">
        <f t="shared" ref="R22:R85" si="6">M22*$M$15+N22*$N$15+O22*$O$15+P22*$P$15+Q22*$Q$15</f>
        <v>237579.87000000005</v>
      </c>
      <c r="S22" s="249"/>
      <c r="T22" s="252">
        <f t="shared" ref="T22:T85" si="7">L22*$T$18</f>
        <v>482359.13</v>
      </c>
      <c r="U22" s="257"/>
      <c r="V22" s="249" t="e">
        <f>ROUND(#REF!*W$18,0)*$W$15</f>
        <v>#REF!</v>
      </c>
      <c r="W22" s="249" t="e">
        <f>PMT((1+Piloto!#REF!)^(IF($W$14="Semestrais",6,IF($W$14="Anuais",12,1)))-1,$W$15,-V22)</f>
        <v>#REF!</v>
      </c>
      <c r="X22" s="249" t="e">
        <f>ROUND(#REF!*Y$18,0)*$Y$15</f>
        <v>#REF!</v>
      </c>
      <c r="Y22" s="249" t="e">
        <f>PMT((1+Piloto!#REF!)^(IF($Y$14="Semestrais",6,IF($Y$14="Anuais",12,1)))-1,$Y$15,-X22)</f>
        <v>#REF!</v>
      </c>
      <c r="Z22" s="248"/>
      <c r="AA22" s="48" t="str">
        <f>VLOOKUP(A22,Piloto!B100:I445,4,FALSE)</f>
        <v>Disponivel</v>
      </c>
      <c r="AD22" s="342"/>
      <c r="AE22" s="342"/>
      <c r="AF22" s="342"/>
      <c r="AG22" s="271"/>
    </row>
    <row r="23" spans="1:33" ht="24">
      <c r="A23" s="253">
        <f>Piloto!B101</f>
        <v>305</v>
      </c>
      <c r="B23" s="253" t="s">
        <v>157</v>
      </c>
      <c r="C23" s="341">
        <f>Piloto!G101</f>
        <v>74.94</v>
      </c>
      <c r="D23" s="250">
        <v>71.239999999999995</v>
      </c>
      <c r="E23" s="250"/>
      <c r="F23" s="251">
        <v>262</v>
      </c>
      <c r="G23" s="251" t="s">
        <v>164</v>
      </c>
      <c r="H23" s="251" t="s">
        <v>166</v>
      </c>
      <c r="I23" s="338">
        <v>3.7</v>
      </c>
      <c r="J23" s="338" t="s">
        <v>164</v>
      </c>
      <c r="K23" s="336">
        <f t="shared" si="0"/>
        <v>9742.0736589271419</v>
      </c>
      <c r="L23" s="336">
        <f>VLOOKUP(A23,Piloto!$B$97:$G$442,5,FALSE)</f>
        <v>730071</v>
      </c>
      <c r="M23" s="249">
        <f t="shared" si="1"/>
        <v>29202.84</v>
      </c>
      <c r="N23" s="249">
        <f t="shared" si="2"/>
        <v>14601.42</v>
      </c>
      <c r="O23" s="249">
        <f t="shared" si="3"/>
        <v>11863.653750000001</v>
      </c>
      <c r="P23" s="249">
        <f t="shared" si="4"/>
        <v>36503.550000000003</v>
      </c>
      <c r="Q23" s="249">
        <f t="shared" si="5"/>
        <v>36503.550000000003</v>
      </c>
      <c r="R23" s="249">
        <f t="shared" si="6"/>
        <v>240923.43</v>
      </c>
      <c r="S23" s="249"/>
      <c r="T23" s="252">
        <f t="shared" si="7"/>
        <v>489147.57</v>
      </c>
      <c r="U23" s="257"/>
      <c r="V23" s="249" t="e">
        <f>ROUND(#REF!*W$18,0)*$W$15</f>
        <v>#REF!</v>
      </c>
      <c r="W23" s="249" t="e">
        <f>PMT((1+Piloto!#REF!)^(IF($W$14="Semestrais",6,IF($W$14="Anuais",12,1)))-1,$W$15,-V23)</f>
        <v>#REF!</v>
      </c>
      <c r="X23" s="249" t="e">
        <f>ROUND(#REF!*Y$18,0)*$Y$15</f>
        <v>#REF!</v>
      </c>
      <c r="Y23" s="249" t="e">
        <f>PMT((1+Piloto!#REF!)^(IF($Y$14="Semestrais",6,IF($Y$14="Anuais",12,1)))-1,$Y$15,-X23)</f>
        <v>#REF!</v>
      </c>
      <c r="Z23" s="248"/>
      <c r="AA23" s="48" t="str">
        <f>VLOOKUP(A23,Piloto!B101:I446,4,FALSE)</f>
        <v>Disponivel</v>
      </c>
      <c r="AD23" s="342"/>
      <c r="AE23" s="342"/>
      <c r="AF23" s="342"/>
      <c r="AG23" s="271"/>
    </row>
    <row r="24" spans="1:33" ht="24">
      <c r="A24" s="253">
        <f>Piloto!B102</f>
        <v>312</v>
      </c>
      <c r="B24" s="253" t="s">
        <v>167</v>
      </c>
      <c r="C24" s="341">
        <f>Piloto!G102</f>
        <v>89.84</v>
      </c>
      <c r="D24" s="250">
        <v>67.260000000000005</v>
      </c>
      <c r="E24" s="250">
        <v>18.28</v>
      </c>
      <c r="F24" s="251" t="s">
        <v>168</v>
      </c>
      <c r="G24" s="251" t="s">
        <v>158</v>
      </c>
      <c r="H24" s="251" t="s">
        <v>169</v>
      </c>
      <c r="I24" s="338">
        <v>4.3</v>
      </c>
      <c r="J24" s="338" t="s">
        <v>158</v>
      </c>
      <c r="K24" s="336">
        <f t="shared" si="0"/>
        <v>8793.4550311665171</v>
      </c>
      <c r="L24" s="336">
        <f>VLOOKUP(A24,Piloto!$B$97:$G$442,5,FALSE)</f>
        <v>790004</v>
      </c>
      <c r="M24" s="249">
        <f t="shared" si="1"/>
        <v>31600.16</v>
      </c>
      <c r="N24" s="249">
        <f t="shared" si="2"/>
        <v>15800.08</v>
      </c>
      <c r="O24" s="249">
        <f t="shared" si="3"/>
        <v>12837.565000000001</v>
      </c>
      <c r="P24" s="249">
        <f t="shared" si="4"/>
        <v>39500.200000000004</v>
      </c>
      <c r="Q24" s="249">
        <f t="shared" si="5"/>
        <v>39500.200000000004</v>
      </c>
      <c r="R24" s="249">
        <f t="shared" si="6"/>
        <v>260701.32</v>
      </c>
      <c r="S24" s="249"/>
      <c r="T24" s="252">
        <f t="shared" si="7"/>
        <v>529302.68000000005</v>
      </c>
      <c r="U24" s="257"/>
      <c r="V24" s="249" t="e">
        <f>ROUND(#REF!*W$18,0)*$W$15</f>
        <v>#REF!</v>
      </c>
      <c r="W24" s="249" t="e">
        <f>PMT((1+Piloto!#REF!)^(IF($W$14="Semestrais",6,IF($W$14="Anuais",12,1)))-1,$W$15,-V24)</f>
        <v>#REF!</v>
      </c>
      <c r="X24" s="249" t="e">
        <f>ROUND(#REF!*Y$18,0)*$Y$15</f>
        <v>#REF!</v>
      </c>
      <c r="Y24" s="249" t="e">
        <f>PMT((1+Piloto!#REF!)^(IF($Y$14="Semestrais",6,IF($Y$14="Anuais",12,1)))-1,$Y$15,-X24)</f>
        <v>#REF!</v>
      </c>
      <c r="Z24" s="248"/>
      <c r="AA24" s="48" t="str">
        <f>VLOOKUP(A24,Piloto!B102:I447,4,FALSE)</f>
        <v>Disponivel</v>
      </c>
      <c r="AD24" s="342"/>
      <c r="AE24" s="342"/>
      <c r="AF24" s="342"/>
      <c r="AG24" s="271"/>
    </row>
    <row r="25" spans="1:33" ht="24" hidden="1">
      <c r="A25" s="253">
        <f>Piloto!B103</f>
        <v>401</v>
      </c>
      <c r="B25" s="253" t="s">
        <v>157</v>
      </c>
      <c r="C25" s="341">
        <f>Piloto!G103</f>
        <v>74.48</v>
      </c>
      <c r="D25" s="250">
        <v>55.97</v>
      </c>
      <c r="E25" s="250">
        <v>13.64</v>
      </c>
      <c r="F25" s="251">
        <v>344</v>
      </c>
      <c r="G25" s="251" t="s">
        <v>170</v>
      </c>
      <c r="H25" s="251" t="s">
        <v>171</v>
      </c>
      <c r="I25" s="338">
        <v>4.87</v>
      </c>
      <c r="J25" s="338" t="s">
        <v>170</v>
      </c>
      <c r="K25" s="336">
        <f t="shared" si="0"/>
        <v>8974.7717508055848</v>
      </c>
      <c r="L25" s="336">
        <f>VLOOKUP(A25,Piloto!$B$97:$G$442,5,FALSE)</f>
        <v>668441</v>
      </c>
      <c r="M25" s="249">
        <f t="shared" si="1"/>
        <v>26737.64</v>
      </c>
      <c r="N25" s="249">
        <f t="shared" si="2"/>
        <v>13368.82</v>
      </c>
      <c r="O25" s="249">
        <f t="shared" si="3"/>
        <v>10862.16625</v>
      </c>
      <c r="P25" s="249">
        <f t="shared" si="4"/>
        <v>33422.050000000003</v>
      </c>
      <c r="Q25" s="249">
        <f t="shared" si="5"/>
        <v>33422.050000000003</v>
      </c>
      <c r="R25" s="249">
        <f t="shared" si="6"/>
        <v>220585.52999999997</v>
      </c>
      <c r="S25" s="249"/>
      <c r="T25" s="252">
        <f t="shared" si="7"/>
        <v>447855.47000000003</v>
      </c>
      <c r="U25" s="257"/>
      <c r="V25" s="249" t="e">
        <f>ROUND(#REF!*W$18,0)*$W$15</f>
        <v>#REF!</v>
      </c>
      <c r="W25" s="249" t="e">
        <f>PMT((1+Piloto!#REF!)^(IF($W$14="Semestrais",6,IF($W$14="Anuais",12,1)))-1,$W$15,-V25)</f>
        <v>#REF!</v>
      </c>
      <c r="X25" s="249" t="e">
        <f>ROUND(#REF!*Y$18,0)*$Y$15</f>
        <v>#REF!</v>
      </c>
      <c r="Y25" s="249" t="e">
        <f>PMT((1+Piloto!#REF!)^(IF($Y$14="Semestrais",6,IF($Y$14="Anuais",12,1)))-1,$Y$15,-X25)</f>
        <v>#REF!</v>
      </c>
      <c r="Z25" s="248"/>
      <c r="AA25" s="48" t="str">
        <f>VLOOKUP(A25,Piloto!B103:I448,4,FALSE)</f>
        <v>Contrato</v>
      </c>
      <c r="AD25" s="342"/>
      <c r="AE25" s="342"/>
      <c r="AF25" s="342"/>
      <c r="AG25" s="271"/>
    </row>
    <row r="26" spans="1:33" ht="24">
      <c r="A26" s="253">
        <f>Piloto!B104</f>
        <v>402</v>
      </c>
      <c r="B26" s="253" t="s">
        <v>160</v>
      </c>
      <c r="C26" s="341">
        <f>Piloto!G104</f>
        <v>79.039999999999992</v>
      </c>
      <c r="D26" s="250">
        <v>72.08</v>
      </c>
      <c r="E26" s="250"/>
      <c r="F26" s="251">
        <v>52</v>
      </c>
      <c r="G26" s="251" t="s">
        <v>172</v>
      </c>
      <c r="H26" s="251" t="s">
        <v>173</v>
      </c>
      <c r="I26" s="338">
        <v>6.96</v>
      </c>
      <c r="J26" s="338" t="s">
        <v>172</v>
      </c>
      <c r="K26" s="336">
        <f t="shared" si="0"/>
        <v>9740.0683198380575</v>
      </c>
      <c r="L26" s="336">
        <f>VLOOKUP(A26,Piloto!$B$97:$G$442,5,FALSE)</f>
        <v>769855</v>
      </c>
      <c r="M26" s="249">
        <f t="shared" si="1"/>
        <v>30794.2</v>
      </c>
      <c r="N26" s="249">
        <f t="shared" si="2"/>
        <v>15397.1</v>
      </c>
      <c r="O26" s="249">
        <f t="shared" si="3"/>
        <v>12510.143750000001</v>
      </c>
      <c r="P26" s="249">
        <f t="shared" si="4"/>
        <v>38492.75</v>
      </c>
      <c r="Q26" s="249">
        <f t="shared" si="5"/>
        <v>38492.75</v>
      </c>
      <c r="R26" s="249">
        <f t="shared" si="6"/>
        <v>254052.15000000002</v>
      </c>
      <c r="S26" s="249"/>
      <c r="T26" s="252">
        <f t="shared" si="7"/>
        <v>515802.85000000003</v>
      </c>
      <c r="U26" s="257"/>
      <c r="V26" s="249" t="e">
        <f>ROUND(#REF!*W$18,0)*$W$15</f>
        <v>#REF!</v>
      </c>
      <c r="W26" s="249" t="e">
        <f>PMT((1+Piloto!#REF!)^(IF($W$14="Semestrais",6,IF($W$14="Anuais",12,1)))-1,$W$15,-V26)</f>
        <v>#REF!</v>
      </c>
      <c r="X26" s="249" t="e">
        <f>ROUND(#REF!*Y$18,0)*$Y$15</f>
        <v>#REF!</v>
      </c>
      <c r="Y26" s="249" t="e">
        <f>PMT((1+Piloto!#REF!)^(IF($Y$14="Semestrais",6,IF($Y$14="Anuais",12,1)))-1,$Y$15,-X26)</f>
        <v>#REF!</v>
      </c>
      <c r="Z26" s="248"/>
      <c r="AA26" s="48" t="str">
        <f>VLOOKUP(A26,Piloto!B104:I449,4,FALSE)</f>
        <v>Disponivel</v>
      </c>
      <c r="AD26" s="342"/>
      <c r="AE26" s="342"/>
      <c r="AF26" s="342"/>
      <c r="AG26" s="271"/>
    </row>
    <row r="27" spans="1:33" ht="24" hidden="1">
      <c r="A27" s="253">
        <f>Piloto!B105</f>
        <v>403</v>
      </c>
      <c r="B27" s="253" t="s">
        <v>160</v>
      </c>
      <c r="C27" s="341">
        <f>Piloto!G105</f>
        <v>80.53</v>
      </c>
      <c r="D27" s="250">
        <v>75.97</v>
      </c>
      <c r="E27" s="250"/>
      <c r="F27" s="251">
        <v>236</v>
      </c>
      <c r="G27" s="251" t="s">
        <v>161</v>
      </c>
      <c r="H27" s="251" t="s">
        <v>174</v>
      </c>
      <c r="I27" s="338">
        <v>4.5599999999999996</v>
      </c>
      <c r="J27" s="338" t="s">
        <v>161</v>
      </c>
      <c r="K27" s="336">
        <f t="shared" si="0"/>
        <v>9740.0596051161065</v>
      </c>
      <c r="L27" s="336">
        <f>VLOOKUP(A27,Piloto!$B$97:$G$442,5,FALSE)</f>
        <v>784367</v>
      </c>
      <c r="M27" s="249">
        <f t="shared" si="1"/>
        <v>31374.68</v>
      </c>
      <c r="N27" s="249">
        <f t="shared" si="2"/>
        <v>15687.34</v>
      </c>
      <c r="O27" s="249">
        <f t="shared" si="3"/>
        <v>12745.963750000001</v>
      </c>
      <c r="P27" s="249">
        <f t="shared" si="4"/>
        <v>39218.35</v>
      </c>
      <c r="Q27" s="249">
        <f t="shared" si="5"/>
        <v>39218.35</v>
      </c>
      <c r="R27" s="249">
        <f t="shared" si="6"/>
        <v>258841.11000000004</v>
      </c>
      <c r="S27" s="249"/>
      <c r="T27" s="252">
        <f t="shared" si="7"/>
        <v>525525.89</v>
      </c>
      <c r="U27" s="257"/>
      <c r="V27" s="249" t="e">
        <f>ROUND(#REF!*W$18,0)*$W$15</f>
        <v>#REF!</v>
      </c>
      <c r="W27" s="249" t="e">
        <f>PMT((1+Piloto!#REF!)^(IF($W$14="Semestrais",6,IF($W$14="Anuais",12,1)))-1,$W$15,-V27)</f>
        <v>#REF!</v>
      </c>
      <c r="X27" s="249" t="e">
        <f>ROUND(#REF!*Y$18,0)*$Y$15</f>
        <v>#REF!</v>
      </c>
      <c r="Y27" s="249" t="e">
        <f>PMT((1+Piloto!#REF!)^(IF($Y$14="Semestrais",6,IF($Y$14="Anuais",12,1)))-1,$Y$15,-X27)</f>
        <v>#REF!</v>
      </c>
      <c r="Z27" s="248"/>
      <c r="AA27" s="48" t="str">
        <f>VLOOKUP(A27,Piloto!B105:I450,4,FALSE)</f>
        <v>Contrato</v>
      </c>
      <c r="AD27" s="342"/>
      <c r="AE27" s="342"/>
      <c r="AF27" s="342"/>
      <c r="AG27" s="271"/>
    </row>
    <row r="28" spans="1:33" ht="24" hidden="1">
      <c r="A28" s="253">
        <f>Piloto!B106</f>
        <v>404</v>
      </c>
      <c r="B28" s="253" t="s">
        <v>167</v>
      </c>
      <c r="C28" s="341">
        <f>Piloto!G106</f>
        <v>50.15</v>
      </c>
      <c r="D28" s="250">
        <v>47.01</v>
      </c>
      <c r="E28" s="250"/>
      <c r="F28" s="251">
        <v>57</v>
      </c>
      <c r="G28" s="251" t="s">
        <v>172</v>
      </c>
      <c r="H28" s="251" t="s">
        <v>175</v>
      </c>
      <c r="I28" s="338">
        <v>3.14</v>
      </c>
      <c r="J28" s="338" t="s">
        <v>172</v>
      </c>
      <c r="K28" s="336">
        <f t="shared" si="0"/>
        <v>9785.2841475573277</v>
      </c>
      <c r="L28" s="336">
        <f>VLOOKUP(A28,Piloto!$B$97:$G$442,5,FALSE)</f>
        <v>490732</v>
      </c>
      <c r="M28" s="249">
        <f t="shared" si="1"/>
        <v>19629.28</v>
      </c>
      <c r="N28" s="249">
        <f t="shared" si="2"/>
        <v>9814.64</v>
      </c>
      <c r="O28" s="249">
        <f t="shared" si="3"/>
        <v>7974.3950000000004</v>
      </c>
      <c r="P28" s="249">
        <f t="shared" si="4"/>
        <v>24536.600000000002</v>
      </c>
      <c r="Q28" s="249">
        <f t="shared" si="5"/>
        <v>24536.600000000002</v>
      </c>
      <c r="R28" s="249">
        <f t="shared" si="6"/>
        <v>161941.56</v>
      </c>
      <c r="S28" s="249"/>
      <c r="T28" s="252">
        <f t="shared" si="7"/>
        <v>328790.44</v>
      </c>
      <c r="U28" s="257"/>
      <c r="V28" s="249" t="e">
        <f>ROUND(#REF!*W$18,0)*$W$15</f>
        <v>#REF!</v>
      </c>
      <c r="W28" s="249" t="e">
        <f>PMT((1+Piloto!#REF!)^(IF($W$14="Semestrais",6,IF($W$14="Anuais",12,1)))-1,$W$15,-V28)</f>
        <v>#REF!</v>
      </c>
      <c r="X28" s="249" t="e">
        <f>ROUND(#REF!*Y$18,0)*$Y$15</f>
        <v>#REF!</v>
      </c>
      <c r="Y28" s="249" t="e">
        <f>PMT((1+Piloto!#REF!)^(IF($Y$14="Semestrais",6,IF($Y$14="Anuais",12,1)))-1,$Y$15,-X28)</f>
        <v>#REF!</v>
      </c>
      <c r="Z28" s="248"/>
      <c r="AA28" s="48" t="str">
        <f>VLOOKUP(A28,Piloto!B106:I451,4,FALSE)</f>
        <v>Contrato</v>
      </c>
      <c r="AD28" s="342"/>
      <c r="AE28" s="342"/>
      <c r="AF28" s="342"/>
      <c r="AG28" s="271"/>
    </row>
    <row r="29" spans="1:33" ht="24" hidden="1">
      <c r="A29" s="253">
        <f>Piloto!B107</f>
        <v>405</v>
      </c>
      <c r="B29" s="253" t="s">
        <v>167</v>
      </c>
      <c r="C29" s="341">
        <f>Piloto!G107</f>
        <v>50.37</v>
      </c>
      <c r="D29" s="250">
        <v>47.01</v>
      </c>
      <c r="E29" s="250"/>
      <c r="F29" s="251">
        <v>55</v>
      </c>
      <c r="G29" s="251" t="s">
        <v>172</v>
      </c>
      <c r="H29" s="251" t="s">
        <v>176</v>
      </c>
      <c r="I29" s="338">
        <v>3.36</v>
      </c>
      <c r="J29" s="338" t="s">
        <v>172</v>
      </c>
      <c r="K29" s="336">
        <f t="shared" si="0"/>
        <v>9785.2888624181069</v>
      </c>
      <c r="L29" s="336">
        <f>VLOOKUP(A29,Piloto!$B$97:$G$442,5,FALSE)</f>
        <v>492885</v>
      </c>
      <c r="M29" s="249">
        <f t="shared" si="1"/>
        <v>19715.400000000001</v>
      </c>
      <c r="N29" s="249">
        <f t="shared" si="2"/>
        <v>9857.7000000000007</v>
      </c>
      <c r="O29" s="249">
        <f t="shared" si="3"/>
        <v>8009.3812500000004</v>
      </c>
      <c r="P29" s="249">
        <f t="shared" si="4"/>
        <v>24644.25</v>
      </c>
      <c r="Q29" s="249">
        <f t="shared" si="5"/>
        <v>24644.25</v>
      </c>
      <c r="R29" s="249">
        <f t="shared" si="6"/>
        <v>162652.04999999999</v>
      </c>
      <c r="S29" s="249"/>
      <c r="T29" s="252">
        <f t="shared" si="7"/>
        <v>330232.95</v>
      </c>
      <c r="U29" s="257"/>
      <c r="V29" s="249" t="e">
        <f>ROUND(#REF!*W$18,0)*$W$15</f>
        <v>#REF!</v>
      </c>
      <c r="W29" s="249" t="e">
        <f>PMT((1+Piloto!#REF!)^(IF($W$14="Semestrais",6,IF($W$14="Anuais",12,1)))-1,$W$15,-V29)</f>
        <v>#REF!</v>
      </c>
      <c r="X29" s="249" t="e">
        <f>ROUND(#REF!*Y$18,0)*$Y$15</f>
        <v>#REF!</v>
      </c>
      <c r="Y29" s="249" t="e">
        <f>PMT((1+Piloto!#REF!)^(IF($Y$14="Semestrais",6,IF($Y$14="Anuais",12,1)))-1,$Y$15,-X29)</f>
        <v>#REF!</v>
      </c>
      <c r="Z29" s="248"/>
      <c r="AA29" s="48" t="str">
        <f>VLOOKUP(A29,Piloto!B107:I452,4,FALSE)</f>
        <v>Contrato</v>
      </c>
      <c r="AD29" s="342"/>
      <c r="AE29" s="342"/>
      <c r="AF29" s="342"/>
      <c r="AG29" s="271"/>
    </row>
    <row r="30" spans="1:33" ht="24" hidden="1">
      <c r="A30" s="253">
        <f>Piloto!B108</f>
        <v>406</v>
      </c>
      <c r="B30" s="253" t="s">
        <v>167</v>
      </c>
      <c r="C30" s="341">
        <f>Piloto!G108</f>
        <v>51.309999999999995</v>
      </c>
      <c r="D30" s="250">
        <v>47.01</v>
      </c>
      <c r="E30" s="250"/>
      <c r="F30" s="251">
        <v>59</v>
      </c>
      <c r="G30" s="251" t="s">
        <v>172</v>
      </c>
      <c r="H30" s="251" t="s">
        <v>177</v>
      </c>
      <c r="I30" s="338">
        <v>4.3</v>
      </c>
      <c r="J30" s="338" t="s">
        <v>172</v>
      </c>
      <c r="K30" s="336">
        <f t="shared" si="0"/>
        <v>9785.2855193919331</v>
      </c>
      <c r="L30" s="336">
        <f>VLOOKUP(A30,Piloto!$B$97:$G$442,5,FALSE)</f>
        <v>502083</v>
      </c>
      <c r="M30" s="249">
        <f t="shared" si="1"/>
        <v>20083.32</v>
      </c>
      <c r="N30" s="249">
        <f t="shared" si="2"/>
        <v>10041.66</v>
      </c>
      <c r="O30" s="249">
        <f t="shared" si="3"/>
        <v>8158.8487500000001</v>
      </c>
      <c r="P30" s="249">
        <f t="shared" si="4"/>
        <v>25104.15</v>
      </c>
      <c r="Q30" s="249">
        <f t="shared" si="5"/>
        <v>25104.15</v>
      </c>
      <c r="R30" s="249">
        <f t="shared" si="6"/>
        <v>165687.38999999998</v>
      </c>
      <c r="S30" s="249"/>
      <c r="T30" s="252">
        <f t="shared" si="7"/>
        <v>336395.61000000004</v>
      </c>
      <c r="U30" s="257"/>
      <c r="V30" s="249" t="e">
        <f>ROUND(#REF!*W$18,0)*$W$15</f>
        <v>#REF!</v>
      </c>
      <c r="W30" s="249" t="e">
        <f>PMT((1+Piloto!#REF!)^(IF($W$14="Semestrais",6,IF($W$14="Anuais",12,1)))-1,$W$15,-V30)</f>
        <v>#REF!</v>
      </c>
      <c r="X30" s="249" t="e">
        <f>ROUND(#REF!*Y$18,0)*$Y$15</f>
        <v>#REF!</v>
      </c>
      <c r="Y30" s="249" t="e">
        <f>PMT((1+Piloto!#REF!)^(IF($Y$14="Semestrais",6,IF($Y$14="Anuais",12,1)))-1,$Y$15,-X30)</f>
        <v>#REF!</v>
      </c>
      <c r="Z30" s="248"/>
      <c r="AA30" s="48" t="str">
        <f>VLOOKUP(A30,Piloto!B108:I453,4,FALSE)</f>
        <v>Contrato</v>
      </c>
      <c r="AD30" s="342"/>
      <c r="AE30" s="342"/>
      <c r="AF30" s="342"/>
      <c r="AG30" s="271"/>
    </row>
    <row r="31" spans="1:33" ht="24">
      <c r="A31" s="253">
        <f>Piloto!B109</f>
        <v>407</v>
      </c>
      <c r="B31" s="253" t="s">
        <v>160</v>
      </c>
      <c r="C31" s="341">
        <f>Piloto!G109</f>
        <v>94.05</v>
      </c>
      <c r="D31" s="250">
        <v>75.959999999999994</v>
      </c>
      <c r="E31" s="250">
        <v>14.39</v>
      </c>
      <c r="F31" s="251">
        <v>259</v>
      </c>
      <c r="G31" s="251" t="s">
        <v>164</v>
      </c>
      <c r="H31" s="251" t="s">
        <v>178</v>
      </c>
      <c r="I31" s="338">
        <v>3.7</v>
      </c>
      <c r="J31" s="338" t="s">
        <v>164</v>
      </c>
      <c r="K31" s="336">
        <f t="shared" si="0"/>
        <v>9119.7979797979806</v>
      </c>
      <c r="L31" s="336">
        <f>VLOOKUP(A31,Piloto!$B$97:$G$442,5,FALSE)</f>
        <v>857717</v>
      </c>
      <c r="M31" s="249">
        <f t="shared" si="1"/>
        <v>34308.68</v>
      </c>
      <c r="N31" s="249">
        <f t="shared" si="2"/>
        <v>17154.34</v>
      </c>
      <c r="O31" s="249">
        <f t="shared" si="3"/>
        <v>13937.901250000001</v>
      </c>
      <c r="P31" s="249">
        <f t="shared" si="4"/>
        <v>42885.850000000006</v>
      </c>
      <c r="Q31" s="249">
        <f t="shared" si="5"/>
        <v>42885.850000000006</v>
      </c>
      <c r="R31" s="249">
        <f t="shared" si="6"/>
        <v>283046.61000000004</v>
      </c>
      <c r="S31" s="249"/>
      <c r="T31" s="252">
        <f t="shared" si="7"/>
        <v>574670.39</v>
      </c>
      <c r="U31" s="257"/>
      <c r="V31" s="249" t="e">
        <f>ROUND(#REF!*W$18,0)*$W$15</f>
        <v>#REF!</v>
      </c>
      <c r="W31" s="249" t="e">
        <f>PMT((1+Piloto!#REF!)^(IF($W$14="Semestrais",6,IF($W$14="Anuais",12,1)))-1,$W$15,-V31)</f>
        <v>#REF!</v>
      </c>
      <c r="X31" s="249" t="e">
        <f>ROUND(#REF!*Y$18,0)*$Y$15</f>
        <v>#REF!</v>
      </c>
      <c r="Y31" s="249" t="e">
        <f>PMT((1+Piloto!#REF!)^(IF($Y$14="Semestrais",6,IF($Y$14="Anuais",12,1)))-1,$Y$15,-X31)</f>
        <v>#REF!</v>
      </c>
      <c r="Z31" s="248"/>
      <c r="AA31" s="48" t="str">
        <f>VLOOKUP(A31,Piloto!B109:I454,4,FALSE)</f>
        <v>Disponivel</v>
      </c>
      <c r="AD31" s="342"/>
      <c r="AE31" s="342"/>
      <c r="AF31" s="342"/>
      <c r="AG31" s="271"/>
    </row>
    <row r="32" spans="1:33" ht="24">
      <c r="A32" s="253">
        <f>Piloto!B110</f>
        <v>408</v>
      </c>
      <c r="B32" s="253" t="s">
        <v>167</v>
      </c>
      <c r="C32" s="341">
        <f>Piloto!G110</f>
        <v>64.41</v>
      </c>
      <c r="D32" s="250">
        <v>60.71</v>
      </c>
      <c r="E32" s="250"/>
      <c r="F32" s="251">
        <v>261</v>
      </c>
      <c r="G32" s="251" t="s">
        <v>164</v>
      </c>
      <c r="H32" s="251" t="s">
        <v>179</v>
      </c>
      <c r="I32" s="338">
        <v>3.7</v>
      </c>
      <c r="J32" s="338" t="s">
        <v>164</v>
      </c>
      <c r="K32" s="336">
        <f t="shared" si="0"/>
        <v>9777.4103400093154</v>
      </c>
      <c r="L32" s="336">
        <f>VLOOKUP(A32,Piloto!$B$97:$G$442,5,FALSE)</f>
        <v>629763</v>
      </c>
      <c r="M32" s="249">
        <f t="shared" si="1"/>
        <v>25190.52</v>
      </c>
      <c r="N32" s="249">
        <f t="shared" si="2"/>
        <v>12595.26</v>
      </c>
      <c r="O32" s="249">
        <f t="shared" si="3"/>
        <v>10233.64875</v>
      </c>
      <c r="P32" s="249">
        <f t="shared" si="4"/>
        <v>31488.15</v>
      </c>
      <c r="Q32" s="249">
        <f t="shared" si="5"/>
        <v>31488.15</v>
      </c>
      <c r="R32" s="249">
        <f t="shared" si="6"/>
        <v>207821.78999999998</v>
      </c>
      <c r="S32" s="249"/>
      <c r="T32" s="252">
        <f t="shared" si="7"/>
        <v>421941.21</v>
      </c>
      <c r="U32" s="257"/>
      <c r="V32" s="249" t="e">
        <f>ROUND(#REF!*W$18,0)*$W$15</f>
        <v>#REF!</v>
      </c>
      <c r="W32" s="249" t="e">
        <f>PMT((1+Piloto!#REF!)^(IF($W$14="Semestrais",6,IF($W$14="Anuais",12,1)))-1,$W$15,-V32)</f>
        <v>#REF!</v>
      </c>
      <c r="X32" s="249" t="e">
        <f>ROUND(#REF!*Y$18,0)*$Y$15</f>
        <v>#REF!</v>
      </c>
      <c r="Y32" s="249" t="e">
        <f>PMT((1+Piloto!#REF!)^(IF($Y$14="Semestrais",6,IF($Y$14="Anuais",12,1)))-1,$Y$15,-X32)</f>
        <v>#REF!</v>
      </c>
      <c r="Z32" s="248"/>
      <c r="AA32" s="48" t="str">
        <f>VLOOKUP(A32,Piloto!B110:I455,4,FALSE)</f>
        <v>Disponivel</v>
      </c>
      <c r="AD32" s="342"/>
      <c r="AE32" s="342"/>
      <c r="AF32" s="342"/>
      <c r="AG32" s="271"/>
    </row>
    <row r="33" spans="1:33" ht="24">
      <c r="A33" s="253">
        <f>Piloto!B111</f>
        <v>410</v>
      </c>
      <c r="B33" s="253" t="s">
        <v>167</v>
      </c>
      <c r="C33" s="341">
        <f>Piloto!G111</f>
        <v>71.59</v>
      </c>
      <c r="D33" s="250">
        <v>52.39</v>
      </c>
      <c r="E33" s="250">
        <v>14.88</v>
      </c>
      <c r="F33" s="251">
        <v>117</v>
      </c>
      <c r="G33" s="251" t="s">
        <v>158</v>
      </c>
      <c r="H33" s="251" t="s">
        <v>180</v>
      </c>
      <c r="I33" s="338">
        <v>4.32</v>
      </c>
      <c r="J33" s="338" t="s">
        <v>158</v>
      </c>
      <c r="K33" s="336">
        <f t="shared" si="0"/>
        <v>8897.5974298086312</v>
      </c>
      <c r="L33" s="336">
        <f>VLOOKUP(A33,Piloto!$B$97:$G$442,5,FALSE)</f>
        <v>636979</v>
      </c>
      <c r="M33" s="249">
        <f t="shared" si="1"/>
        <v>25479.16</v>
      </c>
      <c r="N33" s="249">
        <f t="shared" si="2"/>
        <v>12739.58</v>
      </c>
      <c r="O33" s="249">
        <f t="shared" si="3"/>
        <v>10350.908750000001</v>
      </c>
      <c r="P33" s="249">
        <f t="shared" si="4"/>
        <v>31848.95</v>
      </c>
      <c r="Q33" s="249">
        <f t="shared" si="5"/>
        <v>31848.95</v>
      </c>
      <c r="R33" s="249">
        <f t="shared" si="6"/>
        <v>210203.07</v>
      </c>
      <c r="S33" s="249"/>
      <c r="T33" s="252">
        <f t="shared" si="7"/>
        <v>426775.93000000005</v>
      </c>
      <c r="U33" s="257"/>
      <c r="V33" s="249" t="e">
        <f>ROUND(#REF!*W$18,0)*$W$15</f>
        <v>#REF!</v>
      </c>
      <c r="W33" s="249" t="e">
        <f>PMT((1+Piloto!#REF!)^(IF($W$14="Semestrais",6,IF($W$14="Anuais",12,1)))-1,$W$15,-V33)</f>
        <v>#REF!</v>
      </c>
      <c r="X33" s="249" t="e">
        <f>ROUND(#REF!*Y$18,0)*$Y$15</f>
        <v>#REF!</v>
      </c>
      <c r="Y33" s="249" t="e">
        <f>PMT((1+Piloto!#REF!)^(IF($Y$14="Semestrais",6,IF($Y$14="Anuais",12,1)))-1,$Y$15,-X33)</f>
        <v>#REF!</v>
      </c>
      <c r="Z33" s="248"/>
      <c r="AA33" s="48" t="str">
        <f>VLOOKUP(A33,Piloto!B111:I456,4,FALSE)</f>
        <v>Disponivel</v>
      </c>
      <c r="AD33" s="342"/>
      <c r="AE33" s="342"/>
      <c r="AF33" s="342"/>
      <c r="AG33" s="271"/>
    </row>
    <row r="34" spans="1:33" ht="24" hidden="1">
      <c r="A34" s="253">
        <f>Piloto!B112</f>
        <v>411</v>
      </c>
      <c r="B34" s="253" t="s">
        <v>167</v>
      </c>
      <c r="C34" s="341">
        <f>Piloto!G112</f>
        <v>70.75</v>
      </c>
      <c r="D34" s="250">
        <v>51.5</v>
      </c>
      <c r="E34" s="250">
        <v>14.93</v>
      </c>
      <c r="F34" s="251" t="s">
        <v>181</v>
      </c>
      <c r="G34" s="251" t="s">
        <v>158</v>
      </c>
      <c r="H34" s="251" t="s">
        <v>182</v>
      </c>
      <c r="I34" s="338">
        <v>4.32</v>
      </c>
      <c r="J34" s="338" t="s">
        <v>158</v>
      </c>
      <c r="K34" s="336">
        <f t="shared" si="0"/>
        <v>8884.1554770318016</v>
      </c>
      <c r="L34" s="336">
        <f>VLOOKUP(A34,Piloto!$B$97:$G$442,5,FALSE)</f>
        <v>628554</v>
      </c>
      <c r="M34" s="249">
        <f t="shared" si="1"/>
        <v>25142.16</v>
      </c>
      <c r="N34" s="249">
        <f t="shared" si="2"/>
        <v>12571.08</v>
      </c>
      <c r="O34" s="249">
        <f t="shared" si="3"/>
        <v>10214.002500000001</v>
      </c>
      <c r="P34" s="249">
        <f t="shared" si="4"/>
        <v>31427.7</v>
      </c>
      <c r="Q34" s="249">
        <f t="shared" si="5"/>
        <v>31427.7</v>
      </c>
      <c r="R34" s="249">
        <f t="shared" si="6"/>
        <v>207422.82</v>
      </c>
      <c r="S34" s="249"/>
      <c r="T34" s="252">
        <f t="shared" si="7"/>
        <v>421131.18000000005</v>
      </c>
      <c r="U34" s="257"/>
      <c r="V34" s="249" t="e">
        <f>ROUND(#REF!*W$18,0)*$W$15</f>
        <v>#REF!</v>
      </c>
      <c r="W34" s="249" t="e">
        <f>PMT((1+Piloto!#REF!)^(IF($W$14="Semestrais",6,IF($W$14="Anuais",12,1)))-1,$W$15,-V34)</f>
        <v>#REF!</v>
      </c>
      <c r="X34" s="249" t="e">
        <f>ROUND(#REF!*Y$18,0)*$Y$15</f>
        <v>#REF!</v>
      </c>
      <c r="Y34" s="249" t="e">
        <f>PMT((1+Piloto!#REF!)^(IF($Y$14="Semestrais",6,IF($Y$14="Anuais",12,1)))-1,$Y$15,-X34)</f>
        <v>#REF!</v>
      </c>
      <c r="Z34" s="248"/>
      <c r="AA34" s="48" t="str">
        <f>VLOOKUP(A34,Piloto!B112:I457,4,FALSE)</f>
        <v>Contrato</v>
      </c>
      <c r="AD34" s="342"/>
      <c r="AE34" s="342"/>
      <c r="AF34" s="342"/>
      <c r="AG34" s="271"/>
    </row>
    <row r="35" spans="1:33" ht="24">
      <c r="A35" s="253">
        <f>Piloto!B113</f>
        <v>412</v>
      </c>
      <c r="B35" s="253" t="s">
        <v>167</v>
      </c>
      <c r="C35" s="341">
        <f>Piloto!G113</f>
        <v>70.070000000000007</v>
      </c>
      <c r="D35" s="250">
        <v>51.44</v>
      </c>
      <c r="E35" s="250">
        <v>14.93</v>
      </c>
      <c r="F35" s="251">
        <v>326</v>
      </c>
      <c r="G35" s="251" t="s">
        <v>170</v>
      </c>
      <c r="H35" s="251" t="s">
        <v>183</v>
      </c>
      <c r="I35" s="338">
        <v>3.7</v>
      </c>
      <c r="J35" s="338" t="s">
        <v>170</v>
      </c>
      <c r="K35" s="336">
        <f t="shared" si="0"/>
        <v>8875.4816611959468</v>
      </c>
      <c r="L35" s="336">
        <f>VLOOKUP(A35,Piloto!$B$97:$G$442,5,FALSE)</f>
        <v>621905</v>
      </c>
      <c r="M35" s="249">
        <f t="shared" si="1"/>
        <v>24876.2</v>
      </c>
      <c r="N35" s="249">
        <f t="shared" si="2"/>
        <v>12438.1</v>
      </c>
      <c r="O35" s="249">
        <f t="shared" si="3"/>
        <v>10105.956250000001</v>
      </c>
      <c r="P35" s="249">
        <f t="shared" si="4"/>
        <v>31095.25</v>
      </c>
      <c r="Q35" s="249">
        <f t="shared" si="5"/>
        <v>31095.25</v>
      </c>
      <c r="R35" s="249">
        <f t="shared" si="6"/>
        <v>205228.65000000002</v>
      </c>
      <c r="S35" s="249"/>
      <c r="T35" s="252">
        <f t="shared" si="7"/>
        <v>416676.35000000003</v>
      </c>
      <c r="U35" s="257"/>
      <c r="V35" s="249" t="e">
        <f>ROUND(#REF!*W$18,0)*$W$15</f>
        <v>#REF!</v>
      </c>
      <c r="W35" s="249" t="e">
        <f>PMT((1+Piloto!#REF!)^(IF($W$14="Semestrais",6,IF($W$14="Anuais",12,1)))-1,$W$15,-V35)</f>
        <v>#REF!</v>
      </c>
      <c r="X35" s="249" t="e">
        <f>ROUND(#REF!*Y$18,0)*$Y$15</f>
        <v>#REF!</v>
      </c>
      <c r="Y35" s="249" t="e">
        <f>PMT((1+Piloto!#REF!)^(IF($Y$14="Semestrais",6,IF($Y$14="Anuais",12,1)))-1,$Y$15,-X35)</f>
        <v>#REF!</v>
      </c>
      <c r="Z35" s="248"/>
      <c r="AA35" s="48" t="str">
        <f>VLOOKUP(A35,Piloto!B113:I458,4,FALSE)</f>
        <v>Disponivel</v>
      </c>
      <c r="AD35" s="342"/>
      <c r="AE35" s="342"/>
      <c r="AF35" s="342"/>
      <c r="AG35" s="271"/>
    </row>
    <row r="36" spans="1:33" ht="24" hidden="1">
      <c r="A36" s="253">
        <f>Piloto!B114</f>
        <v>501</v>
      </c>
      <c r="B36" s="253" t="s">
        <v>157</v>
      </c>
      <c r="C36" s="341">
        <f>Piloto!G114</f>
        <v>59.67</v>
      </c>
      <c r="D36" s="250">
        <v>55.97</v>
      </c>
      <c r="E36" s="250"/>
      <c r="F36" s="251">
        <v>330</v>
      </c>
      <c r="G36" s="251" t="s">
        <v>170</v>
      </c>
      <c r="H36" s="251" t="s">
        <v>184</v>
      </c>
      <c r="I36" s="338">
        <v>3.7</v>
      </c>
      <c r="J36" s="338" t="s">
        <v>170</v>
      </c>
      <c r="K36" s="336">
        <f t="shared" si="0"/>
        <v>9768.4095860566449</v>
      </c>
      <c r="L36" s="336">
        <f>VLOOKUP(A36,Piloto!$B$97:$G$442,5,FALSE)</f>
        <v>582881</v>
      </c>
      <c r="M36" s="249">
        <f t="shared" si="1"/>
        <v>23315.24</v>
      </c>
      <c r="N36" s="249">
        <f t="shared" si="2"/>
        <v>11657.62</v>
      </c>
      <c r="O36" s="249">
        <f t="shared" si="3"/>
        <v>9471.8162499999999</v>
      </c>
      <c r="P36" s="249">
        <f t="shared" si="4"/>
        <v>29144.050000000003</v>
      </c>
      <c r="Q36" s="249">
        <f t="shared" si="5"/>
        <v>29144.050000000003</v>
      </c>
      <c r="R36" s="249">
        <f t="shared" si="6"/>
        <v>192350.72999999998</v>
      </c>
      <c r="S36" s="249"/>
      <c r="T36" s="252">
        <f t="shared" si="7"/>
        <v>390530.27</v>
      </c>
      <c r="U36" s="257"/>
      <c r="V36" s="249" t="e">
        <f>ROUND(#REF!*W$18,0)*$W$15</f>
        <v>#REF!</v>
      </c>
      <c r="W36" s="249" t="e">
        <f>PMT((1+Piloto!#REF!)^(IF($W$14="Semestrais",6,IF($W$14="Anuais",12,1)))-1,$W$15,-V36)</f>
        <v>#REF!</v>
      </c>
      <c r="X36" s="249" t="e">
        <f>ROUND(#REF!*Y$18,0)*$Y$15</f>
        <v>#REF!</v>
      </c>
      <c r="Y36" s="249" t="e">
        <f>PMT((1+Piloto!#REF!)^(IF($Y$14="Semestrais",6,IF($Y$14="Anuais",12,1)))-1,$Y$15,-X36)</f>
        <v>#REF!</v>
      </c>
      <c r="Z36" s="248"/>
      <c r="AA36" s="48" t="str">
        <f>VLOOKUP(A36,Piloto!B114:I459,4,FALSE)</f>
        <v>Contrato</v>
      </c>
      <c r="AD36" s="342"/>
      <c r="AE36" s="342"/>
      <c r="AF36" s="342"/>
      <c r="AG36" s="271"/>
    </row>
    <row r="37" spans="1:33" ht="24">
      <c r="A37" s="253">
        <f>Piloto!B115</f>
        <v>502</v>
      </c>
      <c r="B37" s="253" t="s">
        <v>160</v>
      </c>
      <c r="C37" s="341">
        <f>Piloto!G115</f>
        <v>75.78</v>
      </c>
      <c r="D37" s="250">
        <v>72.08</v>
      </c>
      <c r="E37" s="250"/>
      <c r="F37" s="251">
        <v>257</v>
      </c>
      <c r="G37" s="251" t="s">
        <v>164</v>
      </c>
      <c r="H37" s="251" t="s">
        <v>185</v>
      </c>
      <c r="I37" s="338">
        <v>3.7</v>
      </c>
      <c r="J37" s="338" t="s">
        <v>164</v>
      </c>
      <c r="K37" s="336">
        <f t="shared" si="0"/>
        <v>9743.8110319345469</v>
      </c>
      <c r="L37" s="336">
        <f>VLOOKUP(A37,Piloto!$B$97:$G$442,5,FALSE)</f>
        <v>738386</v>
      </c>
      <c r="M37" s="249">
        <f t="shared" si="1"/>
        <v>29535.440000000002</v>
      </c>
      <c r="N37" s="249">
        <f t="shared" si="2"/>
        <v>14767.720000000001</v>
      </c>
      <c r="O37" s="249">
        <f t="shared" si="3"/>
        <v>11998.772500000001</v>
      </c>
      <c r="P37" s="249">
        <f t="shared" si="4"/>
        <v>36919.300000000003</v>
      </c>
      <c r="Q37" s="249">
        <f t="shared" si="5"/>
        <v>36919.300000000003</v>
      </c>
      <c r="R37" s="249">
        <f t="shared" si="6"/>
        <v>243667.38</v>
      </c>
      <c r="S37" s="249"/>
      <c r="T37" s="252">
        <f t="shared" si="7"/>
        <v>494718.62000000005</v>
      </c>
      <c r="U37" s="257"/>
      <c r="V37" s="249" t="e">
        <f>ROUND(#REF!*W$18,0)*$W$15</f>
        <v>#REF!</v>
      </c>
      <c r="W37" s="249" t="e">
        <f>PMT((1+Piloto!#REF!)^(IF($W$14="Semestrais",6,IF($W$14="Anuais",12,1)))-1,$W$15,-V37)</f>
        <v>#REF!</v>
      </c>
      <c r="X37" s="249" t="e">
        <f>ROUND(#REF!*Y$18,0)*$Y$15</f>
        <v>#REF!</v>
      </c>
      <c r="Y37" s="249" t="e">
        <f>PMT((1+Piloto!#REF!)^(IF($Y$14="Semestrais",6,IF($Y$14="Anuais",12,1)))-1,$Y$15,-X37)</f>
        <v>#REF!</v>
      </c>
      <c r="Z37" s="248"/>
      <c r="AA37" s="48" t="str">
        <f>VLOOKUP(A37,Piloto!B115:I460,4,FALSE)</f>
        <v>Disponivel</v>
      </c>
      <c r="AD37" s="342"/>
      <c r="AE37" s="342"/>
      <c r="AF37" s="342"/>
      <c r="AG37" s="271"/>
    </row>
    <row r="38" spans="1:33" ht="24" hidden="1">
      <c r="A38" s="253">
        <f>Piloto!B116</f>
        <v>503</v>
      </c>
      <c r="B38" s="253" t="s">
        <v>160</v>
      </c>
      <c r="C38" s="341">
        <f>Piloto!G116</f>
        <v>79.67</v>
      </c>
      <c r="D38" s="250">
        <v>75.97</v>
      </c>
      <c r="E38" s="250"/>
      <c r="F38" s="251">
        <v>260</v>
      </c>
      <c r="G38" s="251" t="s">
        <v>164</v>
      </c>
      <c r="H38" s="251" t="s">
        <v>186</v>
      </c>
      <c r="I38" s="338">
        <v>3.7</v>
      </c>
      <c r="J38" s="338" t="s">
        <v>164</v>
      </c>
      <c r="K38" s="336">
        <f t="shared" si="0"/>
        <v>9743.8182502824147</v>
      </c>
      <c r="L38" s="336">
        <f>VLOOKUP(A38,Piloto!$B$97:$G$442,5,FALSE)</f>
        <v>776290</v>
      </c>
      <c r="M38" s="249">
        <f t="shared" si="1"/>
        <v>31051.600000000002</v>
      </c>
      <c r="N38" s="249">
        <f t="shared" si="2"/>
        <v>15525.800000000001</v>
      </c>
      <c r="O38" s="249">
        <f t="shared" si="3"/>
        <v>12614.7125</v>
      </c>
      <c r="P38" s="249">
        <f t="shared" si="4"/>
        <v>38814.5</v>
      </c>
      <c r="Q38" s="249">
        <f t="shared" si="5"/>
        <v>38814.5</v>
      </c>
      <c r="R38" s="249">
        <f t="shared" si="6"/>
        <v>256175.7</v>
      </c>
      <c r="S38" s="249"/>
      <c r="T38" s="252">
        <f t="shared" si="7"/>
        <v>520114.30000000005</v>
      </c>
      <c r="U38" s="257"/>
      <c r="V38" s="249" t="e">
        <f>ROUND(#REF!*W$18,0)*$W$15</f>
        <v>#REF!</v>
      </c>
      <c r="W38" s="249" t="e">
        <f>PMT((1+Piloto!#REF!)^(IF($W$14="Semestrais",6,IF($W$14="Anuais",12,1)))-1,$W$15,-V38)</f>
        <v>#REF!</v>
      </c>
      <c r="X38" s="249" t="e">
        <f>ROUND(#REF!*Y$18,0)*$Y$15</f>
        <v>#REF!</v>
      </c>
      <c r="Y38" s="249" t="e">
        <f>PMT((1+Piloto!#REF!)^(IF($Y$14="Semestrais",6,IF($Y$14="Anuais",12,1)))-1,$Y$15,-X38)</f>
        <v>#REF!</v>
      </c>
      <c r="Z38" s="248"/>
      <c r="AA38" s="48" t="str">
        <f>VLOOKUP(A38,Piloto!B116:I461,4,FALSE)</f>
        <v>Contrato</v>
      </c>
      <c r="AD38" s="342"/>
      <c r="AE38" s="342"/>
      <c r="AF38" s="342"/>
      <c r="AG38" s="271"/>
    </row>
    <row r="39" spans="1:33" ht="24" hidden="1">
      <c r="A39" s="253">
        <f>Piloto!B117</f>
        <v>504</v>
      </c>
      <c r="B39" s="253" t="s">
        <v>167</v>
      </c>
      <c r="C39" s="341">
        <f>Piloto!G117</f>
        <v>49.29</v>
      </c>
      <c r="D39" s="250">
        <v>47.01</v>
      </c>
      <c r="E39" s="250"/>
      <c r="F39" s="251">
        <v>56</v>
      </c>
      <c r="G39" s="251" t="s">
        <v>172</v>
      </c>
      <c r="H39" s="251" t="s">
        <v>187</v>
      </c>
      <c r="I39" s="338">
        <v>2.2799999999999998</v>
      </c>
      <c r="J39" s="338" t="s">
        <v>172</v>
      </c>
      <c r="K39" s="336">
        <f t="shared" si="0"/>
        <v>9776.506390748631</v>
      </c>
      <c r="L39" s="336">
        <f>VLOOKUP(A39,Piloto!$B$97:$G$442,5,FALSE)</f>
        <v>481884</v>
      </c>
      <c r="M39" s="249">
        <f t="shared" si="1"/>
        <v>19275.36</v>
      </c>
      <c r="N39" s="249">
        <f t="shared" si="2"/>
        <v>9637.68</v>
      </c>
      <c r="O39" s="249">
        <f t="shared" si="3"/>
        <v>7830.6150000000007</v>
      </c>
      <c r="P39" s="249">
        <f t="shared" si="4"/>
        <v>24094.2</v>
      </c>
      <c r="Q39" s="249">
        <f t="shared" si="5"/>
        <v>24094.2</v>
      </c>
      <c r="R39" s="249">
        <f t="shared" si="6"/>
        <v>159021.72000000003</v>
      </c>
      <c r="S39" s="249"/>
      <c r="T39" s="252">
        <f t="shared" si="7"/>
        <v>322862.28000000003</v>
      </c>
      <c r="U39" s="257"/>
      <c r="V39" s="249" t="e">
        <f>ROUND(#REF!*W$18,0)*$W$15</f>
        <v>#REF!</v>
      </c>
      <c r="W39" s="249" t="e">
        <f>PMT((1+Piloto!#REF!)^(IF($W$14="Semestrais",6,IF($W$14="Anuais",12,1)))-1,$W$15,-V39)</f>
        <v>#REF!</v>
      </c>
      <c r="X39" s="249" t="e">
        <f>ROUND(#REF!*Y$18,0)*$Y$15</f>
        <v>#REF!</v>
      </c>
      <c r="Y39" s="249" t="e">
        <f>PMT((1+Piloto!#REF!)^(IF($Y$14="Semestrais",6,IF($Y$14="Anuais",12,1)))-1,$Y$15,-X39)</f>
        <v>#REF!</v>
      </c>
      <c r="Z39" s="248"/>
      <c r="AA39" s="48" t="str">
        <f>VLOOKUP(A39,Piloto!B117:I462,4,FALSE)</f>
        <v>Contrato</v>
      </c>
      <c r="AD39" s="342"/>
      <c r="AE39" s="342"/>
      <c r="AF39" s="342"/>
      <c r="AG39" s="271"/>
    </row>
    <row r="40" spans="1:33" ht="24" hidden="1">
      <c r="A40" s="253">
        <f>Piloto!B118</f>
        <v>505</v>
      </c>
      <c r="B40" s="253" t="s">
        <v>167</v>
      </c>
      <c r="C40" s="341">
        <f>Piloto!G118</f>
        <v>53.71</v>
      </c>
      <c r="D40" s="250">
        <v>47.01</v>
      </c>
      <c r="E40" s="250"/>
      <c r="F40" s="251">
        <v>60</v>
      </c>
      <c r="G40" s="251" t="s">
        <v>172</v>
      </c>
      <c r="H40" s="251" t="s">
        <v>188</v>
      </c>
      <c r="I40" s="338">
        <v>6.7</v>
      </c>
      <c r="J40" s="338" t="s">
        <v>172</v>
      </c>
      <c r="K40" s="336">
        <f t="shared" si="0"/>
        <v>9776.5220629305531</v>
      </c>
      <c r="L40" s="336">
        <f>VLOOKUP(A40,Piloto!$B$97:$G$442,5,FALSE)</f>
        <v>525097</v>
      </c>
      <c r="M40" s="249">
        <f t="shared" si="1"/>
        <v>21003.88</v>
      </c>
      <c r="N40" s="249">
        <f t="shared" si="2"/>
        <v>10501.94</v>
      </c>
      <c r="O40" s="249">
        <f t="shared" si="3"/>
        <v>8532.8262500000001</v>
      </c>
      <c r="P40" s="249">
        <f t="shared" si="4"/>
        <v>26254.850000000002</v>
      </c>
      <c r="Q40" s="249">
        <f t="shared" si="5"/>
        <v>26254.850000000002</v>
      </c>
      <c r="R40" s="249">
        <f t="shared" si="6"/>
        <v>173282.01</v>
      </c>
      <c r="S40" s="249"/>
      <c r="T40" s="252">
        <f t="shared" si="7"/>
        <v>351814.99000000005</v>
      </c>
      <c r="U40" s="257"/>
      <c r="V40" s="249" t="e">
        <f>ROUND(#REF!*W$18,0)*$W$15</f>
        <v>#REF!</v>
      </c>
      <c r="W40" s="249" t="e">
        <f>PMT((1+Piloto!#REF!)^(IF($W$14="Semestrais",6,IF($W$14="Anuais",12,1)))-1,$W$15,-V40)</f>
        <v>#REF!</v>
      </c>
      <c r="X40" s="249" t="e">
        <f>ROUND(#REF!*Y$18,0)*$Y$15</f>
        <v>#REF!</v>
      </c>
      <c r="Y40" s="249" t="e">
        <f>PMT((1+Piloto!#REF!)^(IF($Y$14="Semestrais",6,IF($Y$14="Anuais",12,1)))-1,$Y$15,-X40)</f>
        <v>#REF!</v>
      </c>
      <c r="Z40" s="248"/>
      <c r="AA40" s="48" t="str">
        <f>VLOOKUP(A40,Piloto!B118:I463,4,FALSE)</f>
        <v>Contrato</v>
      </c>
      <c r="AD40" s="342"/>
      <c r="AE40" s="342"/>
      <c r="AF40" s="342"/>
      <c r="AG40" s="271"/>
    </row>
    <row r="41" spans="1:33" ht="24" hidden="1">
      <c r="A41" s="253">
        <f>Piloto!B119</f>
        <v>506</v>
      </c>
      <c r="B41" s="253" t="s">
        <v>167</v>
      </c>
      <c r="C41" s="341">
        <f>Piloto!G119</f>
        <v>53.48</v>
      </c>
      <c r="D41" s="250">
        <v>47.01</v>
      </c>
      <c r="E41" s="250"/>
      <c r="F41" s="251">
        <v>53</v>
      </c>
      <c r="G41" s="251" t="s">
        <v>172</v>
      </c>
      <c r="H41" s="251" t="s">
        <v>189</v>
      </c>
      <c r="I41" s="338">
        <v>6.47</v>
      </c>
      <c r="J41" s="338" t="s">
        <v>172</v>
      </c>
      <c r="K41" s="336">
        <f t="shared" si="0"/>
        <v>9776.514584891549</v>
      </c>
      <c r="L41" s="336">
        <f>VLOOKUP(A41,Piloto!$B$97:$G$442,5,FALSE)</f>
        <v>522848</v>
      </c>
      <c r="M41" s="249">
        <f t="shared" si="1"/>
        <v>20913.920000000002</v>
      </c>
      <c r="N41" s="249">
        <f t="shared" si="2"/>
        <v>10456.960000000001</v>
      </c>
      <c r="O41" s="249">
        <f t="shared" si="3"/>
        <v>8496.2800000000007</v>
      </c>
      <c r="P41" s="249">
        <f t="shared" si="4"/>
        <v>26142.400000000001</v>
      </c>
      <c r="Q41" s="249">
        <f t="shared" si="5"/>
        <v>26142.400000000001</v>
      </c>
      <c r="R41" s="249">
        <f t="shared" si="6"/>
        <v>172539.84</v>
      </c>
      <c r="S41" s="249"/>
      <c r="T41" s="252">
        <f t="shared" si="7"/>
        <v>350308.16000000003</v>
      </c>
      <c r="U41" s="257"/>
      <c r="V41" s="249" t="e">
        <f>ROUND(#REF!*W$18,0)*$W$15</f>
        <v>#REF!</v>
      </c>
      <c r="W41" s="249" t="e">
        <f>PMT((1+Piloto!#REF!)^(IF($W$14="Semestrais",6,IF($W$14="Anuais",12,1)))-1,$W$15,-V41)</f>
        <v>#REF!</v>
      </c>
      <c r="X41" s="249" t="e">
        <f>ROUND(#REF!*Y$18,0)*$Y$15</f>
        <v>#REF!</v>
      </c>
      <c r="Y41" s="249" t="e">
        <f>PMT((1+Piloto!#REF!)^(IF($Y$14="Semestrais",6,IF($Y$14="Anuais",12,1)))-1,$Y$15,-X41)</f>
        <v>#REF!</v>
      </c>
      <c r="Z41" s="248"/>
      <c r="AA41" s="48" t="str">
        <f>VLOOKUP(A41,Piloto!B119:I464,4,FALSE)</f>
        <v>Contrato</v>
      </c>
      <c r="AD41" s="342"/>
      <c r="AE41" s="342"/>
      <c r="AF41" s="342"/>
      <c r="AG41" s="271"/>
    </row>
    <row r="42" spans="1:33" ht="24" hidden="1">
      <c r="A42" s="253">
        <f>Piloto!B120</f>
        <v>507</v>
      </c>
      <c r="B42" s="253" t="s">
        <v>160</v>
      </c>
      <c r="C42" s="341">
        <f>Piloto!G120</f>
        <v>79.52</v>
      </c>
      <c r="D42" s="250">
        <v>75.959999999999994</v>
      </c>
      <c r="E42" s="250"/>
      <c r="F42" s="251">
        <v>274</v>
      </c>
      <c r="G42" s="251" t="s">
        <v>164</v>
      </c>
      <c r="H42" s="251" t="s">
        <v>190</v>
      </c>
      <c r="I42" s="338">
        <v>3.56</v>
      </c>
      <c r="J42" s="338" t="s">
        <v>164</v>
      </c>
      <c r="K42" s="336">
        <f t="shared" si="0"/>
        <v>9743.8128772635828</v>
      </c>
      <c r="L42" s="336">
        <f>VLOOKUP(A42,Piloto!$B$97:$G$442,5,FALSE)</f>
        <v>774828</v>
      </c>
      <c r="M42" s="249">
        <f t="shared" si="1"/>
        <v>30993.119999999999</v>
      </c>
      <c r="N42" s="249">
        <f t="shared" si="2"/>
        <v>15496.56</v>
      </c>
      <c r="O42" s="249">
        <f t="shared" si="3"/>
        <v>12590.955</v>
      </c>
      <c r="P42" s="249">
        <f t="shared" si="4"/>
        <v>38741.4</v>
      </c>
      <c r="Q42" s="249">
        <f t="shared" si="5"/>
        <v>38741.4</v>
      </c>
      <c r="R42" s="249">
        <f t="shared" si="6"/>
        <v>255693.24</v>
      </c>
      <c r="S42" s="249"/>
      <c r="T42" s="252">
        <f t="shared" si="7"/>
        <v>519134.76</v>
      </c>
      <c r="U42" s="257"/>
      <c r="V42" s="249" t="e">
        <f>ROUND(#REF!*W$18,0)*$W$15</f>
        <v>#REF!</v>
      </c>
      <c r="W42" s="249" t="e">
        <f>PMT((1+Piloto!#REF!)^(IF($W$14="Semestrais",6,IF($W$14="Anuais",12,1)))-1,$W$15,-V42)</f>
        <v>#REF!</v>
      </c>
      <c r="X42" s="249" t="e">
        <f>ROUND(#REF!*Y$18,0)*$Y$15</f>
        <v>#REF!</v>
      </c>
      <c r="Y42" s="249" t="e">
        <f>PMT((1+Piloto!#REF!)^(IF($Y$14="Semestrais",6,IF($Y$14="Anuais",12,1)))-1,$Y$15,-X42)</f>
        <v>#REF!</v>
      </c>
      <c r="Z42" s="248"/>
      <c r="AA42" s="48" t="str">
        <f>VLOOKUP(A42,Piloto!B120:I465,4,FALSE)</f>
        <v>Contrato</v>
      </c>
      <c r="AD42" s="342"/>
      <c r="AE42" s="342"/>
      <c r="AF42" s="342"/>
      <c r="AG42" s="271"/>
    </row>
    <row r="43" spans="1:33" ht="24">
      <c r="A43" s="253">
        <f>Piloto!B121</f>
        <v>508</v>
      </c>
      <c r="B43" s="253" t="s">
        <v>160</v>
      </c>
      <c r="C43" s="341">
        <f>Piloto!G121</f>
        <v>153.13</v>
      </c>
      <c r="D43" s="250">
        <v>72.08</v>
      </c>
      <c r="E43" s="250">
        <v>77.8</v>
      </c>
      <c r="F43" s="251" t="s">
        <v>191</v>
      </c>
      <c r="G43" s="251" t="s">
        <v>170</v>
      </c>
      <c r="H43" s="251" t="s">
        <v>192</v>
      </c>
      <c r="I43" s="338">
        <v>3.25</v>
      </c>
      <c r="J43" s="338" t="s">
        <v>170</v>
      </c>
      <c r="K43" s="336">
        <f t="shared" si="0"/>
        <v>7710.8731143472869</v>
      </c>
      <c r="L43" s="336">
        <f>VLOOKUP(A43,Piloto!$B$97:$G$442,5,FALSE)</f>
        <v>1180766</v>
      </c>
      <c r="M43" s="249">
        <f t="shared" si="1"/>
        <v>47230.64</v>
      </c>
      <c r="N43" s="249">
        <f t="shared" si="2"/>
        <v>23615.32</v>
      </c>
      <c r="O43" s="249">
        <f t="shared" si="3"/>
        <v>19187.447500000002</v>
      </c>
      <c r="P43" s="249">
        <f t="shared" si="4"/>
        <v>59038.3</v>
      </c>
      <c r="Q43" s="249">
        <f t="shared" si="5"/>
        <v>59038.3</v>
      </c>
      <c r="R43" s="249">
        <f t="shared" si="6"/>
        <v>389652.77999999997</v>
      </c>
      <c r="S43" s="249"/>
      <c r="T43" s="252">
        <f t="shared" si="7"/>
        <v>791113.22000000009</v>
      </c>
      <c r="U43" s="257"/>
      <c r="V43" s="249" t="e">
        <f>ROUND(#REF!*W$18,0)*$W$15</f>
        <v>#REF!</v>
      </c>
      <c r="W43" s="249" t="e">
        <f>PMT((1+Piloto!#REF!)^(IF($W$14="Semestrais",6,IF($W$14="Anuais",12,1)))-1,$W$15,-V43)</f>
        <v>#REF!</v>
      </c>
      <c r="X43" s="249" t="e">
        <f>ROUND(#REF!*Y$18,0)*$Y$15</f>
        <v>#REF!</v>
      </c>
      <c r="Y43" s="249" t="e">
        <f>PMT((1+Piloto!#REF!)^(IF($Y$14="Semestrais",6,IF($Y$14="Anuais",12,1)))-1,$Y$15,-X43)</f>
        <v>#REF!</v>
      </c>
      <c r="Z43" s="248"/>
      <c r="AA43" s="48" t="str">
        <f>VLOOKUP(A43,Piloto!B121:I466,4,FALSE)</f>
        <v>Disponivel</v>
      </c>
      <c r="AD43" s="342"/>
      <c r="AE43" s="342"/>
      <c r="AF43" s="342"/>
      <c r="AG43" s="271"/>
    </row>
    <row r="44" spans="1:33" ht="24" hidden="1">
      <c r="A44" s="253">
        <f>Piloto!B122</f>
        <v>509</v>
      </c>
      <c r="B44" s="253" t="s">
        <v>157</v>
      </c>
      <c r="C44" s="341">
        <f>Piloto!G122</f>
        <v>96.45</v>
      </c>
      <c r="D44" s="250">
        <v>55.97</v>
      </c>
      <c r="E44" s="250">
        <v>36.78</v>
      </c>
      <c r="F44" s="251">
        <v>329</v>
      </c>
      <c r="G44" s="251" t="s">
        <v>170</v>
      </c>
      <c r="H44" s="251" t="s">
        <v>193</v>
      </c>
      <c r="I44" s="338">
        <v>3.7</v>
      </c>
      <c r="J44" s="338" t="s">
        <v>170</v>
      </c>
      <c r="K44" s="336">
        <f t="shared" si="0"/>
        <v>8082.1565578019699</v>
      </c>
      <c r="L44" s="336">
        <f>VLOOKUP(A44,Piloto!$B$97:$G$442,5,FALSE)</f>
        <v>779524</v>
      </c>
      <c r="M44" s="249">
        <f t="shared" si="1"/>
        <v>31180.959999999999</v>
      </c>
      <c r="N44" s="249">
        <f t="shared" si="2"/>
        <v>15590.48</v>
      </c>
      <c r="O44" s="249">
        <f t="shared" si="3"/>
        <v>12667.265000000001</v>
      </c>
      <c r="P44" s="249">
        <f t="shared" si="4"/>
        <v>38976.200000000004</v>
      </c>
      <c r="Q44" s="249">
        <f t="shared" si="5"/>
        <v>38976.200000000004</v>
      </c>
      <c r="R44" s="249">
        <f t="shared" si="6"/>
        <v>257242.92000000004</v>
      </c>
      <c r="S44" s="249"/>
      <c r="T44" s="252">
        <f t="shared" si="7"/>
        <v>522281.08</v>
      </c>
      <c r="U44" s="257"/>
      <c r="V44" s="249" t="e">
        <f>ROUND(#REF!*W$18,0)*$W$15</f>
        <v>#REF!</v>
      </c>
      <c r="W44" s="249" t="e">
        <f>PMT((1+Piloto!#REF!)^(IF($W$14="Semestrais",6,IF($W$14="Anuais",12,1)))-1,$W$15,-V44)</f>
        <v>#REF!</v>
      </c>
      <c r="X44" s="249" t="e">
        <f>ROUND(#REF!*Y$18,0)*$Y$15</f>
        <v>#REF!</v>
      </c>
      <c r="Y44" s="249" t="e">
        <f>PMT((1+Piloto!#REF!)^(IF($Y$14="Semestrais",6,IF($Y$14="Anuais",12,1)))-1,$Y$15,-X44)</f>
        <v>#REF!</v>
      </c>
      <c r="Z44" s="248"/>
      <c r="AA44" s="48" t="str">
        <f>VLOOKUP(A44,Piloto!B122:I467,4,FALSE)</f>
        <v>Contrato</v>
      </c>
      <c r="AD44" s="342"/>
      <c r="AE44" s="342"/>
      <c r="AF44" s="342"/>
      <c r="AG44" s="271"/>
    </row>
    <row r="45" spans="1:33" ht="24" hidden="1">
      <c r="A45" s="253">
        <f>Piloto!B123</f>
        <v>510</v>
      </c>
      <c r="B45" s="253" t="s">
        <v>167</v>
      </c>
      <c r="C45" s="341">
        <f>Piloto!G123</f>
        <v>55.14</v>
      </c>
      <c r="D45" s="250">
        <v>51.44</v>
      </c>
      <c r="E45" s="250"/>
      <c r="F45" s="251">
        <v>327</v>
      </c>
      <c r="G45" s="251" t="s">
        <v>170</v>
      </c>
      <c r="H45" s="251" t="s">
        <v>194</v>
      </c>
      <c r="I45" s="338">
        <v>3.7</v>
      </c>
      <c r="J45" s="338" t="s">
        <v>170</v>
      </c>
      <c r="K45" s="336">
        <f t="shared" si="0"/>
        <v>9773.3587232499085</v>
      </c>
      <c r="L45" s="336">
        <f>VLOOKUP(A45,Piloto!$B$97:$G$442,5,FALSE)</f>
        <v>538903</v>
      </c>
      <c r="M45" s="249">
        <f t="shared" si="1"/>
        <v>21556.12</v>
      </c>
      <c r="N45" s="249">
        <f t="shared" si="2"/>
        <v>10778.06</v>
      </c>
      <c r="O45" s="249">
        <f t="shared" si="3"/>
        <v>8757.1737499999999</v>
      </c>
      <c r="P45" s="249">
        <f t="shared" si="4"/>
        <v>26945.15</v>
      </c>
      <c r="Q45" s="249">
        <f t="shared" si="5"/>
        <v>26945.15</v>
      </c>
      <c r="R45" s="249">
        <f t="shared" si="6"/>
        <v>177837.99</v>
      </c>
      <c r="S45" s="249"/>
      <c r="T45" s="252">
        <f t="shared" si="7"/>
        <v>361065.01</v>
      </c>
      <c r="U45" s="257"/>
      <c r="V45" s="249" t="e">
        <f>ROUND(#REF!*W$18,0)*$W$15</f>
        <v>#REF!</v>
      </c>
      <c r="W45" s="249" t="e">
        <f>PMT((1+Piloto!#REF!)^(IF($W$14="Semestrais",6,IF($W$14="Anuais",12,1)))-1,$W$15,-V45)</f>
        <v>#REF!</v>
      </c>
      <c r="X45" s="249" t="e">
        <f>ROUND(#REF!*Y$18,0)*$Y$15</f>
        <v>#REF!</v>
      </c>
      <c r="Y45" s="249" t="e">
        <f>PMT((1+Piloto!#REF!)^(IF($Y$14="Semestrais",6,IF($Y$14="Anuais",12,1)))-1,$Y$15,-X45)</f>
        <v>#REF!</v>
      </c>
      <c r="Z45" s="248"/>
      <c r="AA45" s="48" t="str">
        <f>VLOOKUP(A45,Piloto!B123:I468,4,FALSE)</f>
        <v>Contrato</v>
      </c>
      <c r="AD45" s="342"/>
      <c r="AE45" s="342"/>
      <c r="AF45" s="342"/>
      <c r="AG45" s="271"/>
    </row>
    <row r="46" spans="1:33" ht="24" hidden="1">
      <c r="A46" s="253">
        <f>Piloto!B124</f>
        <v>511</v>
      </c>
      <c r="B46" s="253" t="s">
        <v>167</v>
      </c>
      <c r="C46" s="341">
        <f>Piloto!G124</f>
        <v>55.2</v>
      </c>
      <c r="D46" s="250">
        <v>51.5</v>
      </c>
      <c r="E46" s="250"/>
      <c r="F46" s="251">
        <v>328</v>
      </c>
      <c r="G46" s="251" t="s">
        <v>170</v>
      </c>
      <c r="H46" s="251" t="s">
        <v>195</v>
      </c>
      <c r="I46" s="338">
        <v>3.7</v>
      </c>
      <c r="J46" s="338" t="s">
        <v>170</v>
      </c>
      <c r="K46" s="336">
        <f t="shared" si="0"/>
        <v>9773.3695652173901</v>
      </c>
      <c r="L46" s="336">
        <f>VLOOKUP(A46,Piloto!$B$97:$G$442,5,FALSE)</f>
        <v>539490</v>
      </c>
      <c r="M46" s="249">
        <f t="shared" si="1"/>
        <v>21579.600000000002</v>
      </c>
      <c r="N46" s="249">
        <f t="shared" si="2"/>
        <v>10789.800000000001</v>
      </c>
      <c r="O46" s="249">
        <f t="shared" si="3"/>
        <v>8766.7124999999996</v>
      </c>
      <c r="P46" s="249">
        <f t="shared" si="4"/>
        <v>26974.5</v>
      </c>
      <c r="Q46" s="249">
        <f t="shared" si="5"/>
        <v>26974.5</v>
      </c>
      <c r="R46" s="249">
        <f t="shared" si="6"/>
        <v>178031.7</v>
      </c>
      <c r="S46" s="249"/>
      <c r="T46" s="252">
        <f t="shared" si="7"/>
        <v>361458.30000000005</v>
      </c>
      <c r="U46" s="257"/>
      <c r="V46" s="249" t="e">
        <f>ROUND(#REF!*W$18,0)*$W$15</f>
        <v>#REF!</v>
      </c>
      <c r="W46" s="249" t="e">
        <f>PMT((1+Piloto!#REF!)^(IF($W$14="Semestrais",6,IF($W$14="Anuais",12,1)))-1,$W$15,-V46)</f>
        <v>#REF!</v>
      </c>
      <c r="X46" s="249" t="e">
        <f>ROUND(#REF!*Y$18,0)*$Y$15</f>
        <v>#REF!</v>
      </c>
      <c r="Y46" s="249" t="e">
        <f>PMT((1+Piloto!#REF!)^(IF($Y$14="Semestrais",6,IF($Y$14="Anuais",12,1)))-1,$Y$15,-X46)</f>
        <v>#REF!</v>
      </c>
      <c r="Z46" s="248"/>
      <c r="AA46" s="48" t="str">
        <f>VLOOKUP(A46,Piloto!B124:I469,4,FALSE)</f>
        <v>Contrato</v>
      </c>
      <c r="AD46" s="342"/>
      <c r="AE46" s="342"/>
      <c r="AF46" s="342"/>
      <c r="AG46" s="271"/>
    </row>
    <row r="47" spans="1:33" ht="24" hidden="1">
      <c r="A47" s="253">
        <f>Piloto!B125</f>
        <v>512</v>
      </c>
      <c r="B47" s="253" t="s">
        <v>167</v>
      </c>
      <c r="C47" s="341">
        <f>Piloto!G125</f>
        <v>55.14</v>
      </c>
      <c r="D47" s="250">
        <v>51.44</v>
      </c>
      <c r="E47" s="250"/>
      <c r="F47" s="251">
        <v>325</v>
      </c>
      <c r="G47" s="251" t="s">
        <v>170</v>
      </c>
      <c r="H47" s="251" t="s">
        <v>196</v>
      </c>
      <c r="I47" s="338">
        <v>3.7</v>
      </c>
      <c r="J47" s="338" t="s">
        <v>170</v>
      </c>
      <c r="K47" s="336">
        <f t="shared" si="0"/>
        <v>9773.3587232499085</v>
      </c>
      <c r="L47" s="336">
        <f>VLOOKUP(A47,Piloto!$B$97:$G$442,5,FALSE)</f>
        <v>538903</v>
      </c>
      <c r="M47" s="249">
        <f t="shared" si="1"/>
        <v>21556.12</v>
      </c>
      <c r="N47" s="249">
        <f t="shared" si="2"/>
        <v>10778.06</v>
      </c>
      <c r="O47" s="249">
        <f t="shared" si="3"/>
        <v>8757.1737499999999</v>
      </c>
      <c r="P47" s="249">
        <f t="shared" si="4"/>
        <v>26945.15</v>
      </c>
      <c r="Q47" s="249">
        <f t="shared" si="5"/>
        <v>26945.15</v>
      </c>
      <c r="R47" s="249">
        <f t="shared" si="6"/>
        <v>177837.99</v>
      </c>
      <c r="S47" s="249"/>
      <c r="T47" s="252">
        <f t="shared" si="7"/>
        <v>361065.01</v>
      </c>
      <c r="U47" s="257"/>
      <c r="V47" s="249" t="e">
        <f>ROUND(#REF!*W$18,0)*$W$15</f>
        <v>#REF!</v>
      </c>
      <c r="W47" s="249" t="e">
        <f>PMT((1+Piloto!#REF!)^(IF($W$14="Semestrais",6,IF($W$14="Anuais",12,1)))-1,$W$15,-V47)</f>
        <v>#REF!</v>
      </c>
      <c r="X47" s="249" t="e">
        <f>ROUND(#REF!*Y$18,0)*$Y$15</f>
        <v>#REF!</v>
      </c>
      <c r="Y47" s="249" t="e">
        <f>PMT((1+Piloto!#REF!)^(IF($Y$14="Semestrais",6,IF($Y$14="Anuais",12,1)))-1,$Y$15,-X47)</f>
        <v>#REF!</v>
      </c>
      <c r="Z47" s="248"/>
      <c r="AA47" s="48" t="str">
        <f>VLOOKUP(A47,Piloto!B125:I470,4,FALSE)</f>
        <v>Contrato</v>
      </c>
      <c r="AD47" s="342"/>
      <c r="AE47" s="342"/>
      <c r="AF47" s="342"/>
      <c r="AG47" s="271"/>
    </row>
    <row r="48" spans="1:33" ht="24" hidden="1">
      <c r="A48" s="253">
        <f>Piloto!B126</f>
        <v>601</v>
      </c>
      <c r="B48" s="253" t="s">
        <v>157</v>
      </c>
      <c r="C48" s="341">
        <f>Piloto!G126</f>
        <v>55.97</v>
      </c>
      <c r="D48" s="250">
        <v>55.97</v>
      </c>
      <c r="E48" s="250"/>
      <c r="F48" s="251">
        <v>108</v>
      </c>
      <c r="G48" s="251" t="s">
        <v>158</v>
      </c>
      <c r="H48" s="251"/>
      <c r="I48" s="338"/>
      <c r="J48" s="338"/>
      <c r="K48" s="336">
        <f t="shared" si="0"/>
        <v>9657.8881543684111</v>
      </c>
      <c r="L48" s="336">
        <f>VLOOKUP(A48,Piloto!$B$97:$G$442,5,FALSE)</f>
        <v>540552</v>
      </c>
      <c r="M48" s="249">
        <f t="shared" si="1"/>
        <v>21622.080000000002</v>
      </c>
      <c r="N48" s="249">
        <f t="shared" si="2"/>
        <v>10811.04</v>
      </c>
      <c r="O48" s="249">
        <f t="shared" si="3"/>
        <v>8783.9700000000012</v>
      </c>
      <c r="P48" s="249">
        <f t="shared" si="4"/>
        <v>27027.600000000002</v>
      </c>
      <c r="Q48" s="249">
        <f t="shared" si="5"/>
        <v>27027.600000000002</v>
      </c>
      <c r="R48" s="249">
        <f t="shared" si="6"/>
        <v>178382.16000000003</v>
      </c>
      <c r="S48" s="249"/>
      <c r="T48" s="252">
        <f t="shared" si="7"/>
        <v>362169.84</v>
      </c>
      <c r="U48" s="257"/>
      <c r="V48" s="249" t="e">
        <f>ROUND(#REF!*W$18,0)*$W$15</f>
        <v>#REF!</v>
      </c>
      <c r="W48" s="249" t="e">
        <f>PMT((1+Piloto!#REF!)^(IF($W$14="Semestrais",6,IF($W$14="Anuais",12,1)))-1,$W$15,-V48)</f>
        <v>#REF!</v>
      </c>
      <c r="X48" s="249" t="e">
        <f>ROUND(#REF!*Y$18,0)*$Y$15</f>
        <v>#REF!</v>
      </c>
      <c r="Y48" s="249" t="e">
        <f>PMT((1+Piloto!#REF!)^(IF($Y$14="Semestrais",6,IF($Y$14="Anuais",12,1)))-1,$Y$15,-X48)</f>
        <v>#REF!</v>
      </c>
      <c r="Z48" s="248"/>
      <c r="AA48" s="48" t="str">
        <f>VLOOKUP(A48,Piloto!B126:I471,4,FALSE)</f>
        <v>Contrato</v>
      </c>
      <c r="AD48" s="342"/>
      <c r="AE48" s="342"/>
      <c r="AF48" s="342"/>
      <c r="AG48" s="271"/>
    </row>
    <row r="49" spans="1:33" ht="24" hidden="1">
      <c r="A49" s="253">
        <f>Piloto!B127</f>
        <v>602</v>
      </c>
      <c r="B49" s="253" t="s">
        <v>160</v>
      </c>
      <c r="C49" s="341">
        <f>Piloto!G127</f>
        <v>72.08</v>
      </c>
      <c r="D49" s="250">
        <v>72.08</v>
      </c>
      <c r="E49" s="250"/>
      <c r="F49" s="251">
        <v>206</v>
      </c>
      <c r="G49" s="251" t="s">
        <v>161</v>
      </c>
      <c r="H49" s="251"/>
      <c r="I49" s="338"/>
      <c r="J49" s="338"/>
      <c r="K49" s="336">
        <f t="shared" si="0"/>
        <v>9746.0599334073249</v>
      </c>
      <c r="L49" s="336">
        <f>VLOOKUP(A49,Piloto!$B$97:$G$442,5,FALSE)</f>
        <v>702496</v>
      </c>
      <c r="M49" s="249">
        <f t="shared" si="1"/>
        <v>28099.84</v>
      </c>
      <c r="N49" s="249">
        <f t="shared" si="2"/>
        <v>14049.92</v>
      </c>
      <c r="O49" s="249">
        <f t="shared" si="3"/>
        <v>11415.56</v>
      </c>
      <c r="P49" s="249">
        <f t="shared" si="4"/>
        <v>35124.800000000003</v>
      </c>
      <c r="Q49" s="249">
        <f t="shared" si="5"/>
        <v>35124.800000000003</v>
      </c>
      <c r="R49" s="249">
        <f t="shared" si="6"/>
        <v>231823.68</v>
      </c>
      <c r="S49" s="249"/>
      <c r="T49" s="252">
        <f t="shared" si="7"/>
        <v>470672.32</v>
      </c>
      <c r="U49" s="257"/>
      <c r="V49" s="249" t="e">
        <f>ROUND(#REF!*W$18,0)*$W$15</f>
        <v>#REF!</v>
      </c>
      <c r="W49" s="249" t="e">
        <f>PMT((1+Piloto!#REF!)^(IF($W$14="Semestrais",6,IF($W$14="Anuais",12,1)))-1,$W$15,-V49)</f>
        <v>#REF!</v>
      </c>
      <c r="X49" s="249" t="e">
        <f>ROUND(#REF!*Y$18,0)*$Y$15</f>
        <v>#REF!</v>
      </c>
      <c r="Y49" s="249" t="e">
        <f>PMT((1+Piloto!#REF!)^(IF($Y$14="Semestrais",6,IF($Y$14="Anuais",12,1)))-1,$Y$15,-X49)</f>
        <v>#REF!</v>
      </c>
      <c r="Z49" s="248"/>
      <c r="AA49" s="48" t="str">
        <f>VLOOKUP(A49,Piloto!B127:I472,4,FALSE)</f>
        <v>Contrato</v>
      </c>
      <c r="AD49" s="342"/>
      <c r="AE49" s="342"/>
      <c r="AF49" s="342"/>
      <c r="AG49" s="271"/>
    </row>
    <row r="50" spans="1:33" ht="24" hidden="1">
      <c r="A50" s="253">
        <f>Piloto!B128</f>
        <v>603</v>
      </c>
      <c r="B50" s="253" t="s">
        <v>160</v>
      </c>
      <c r="C50" s="341">
        <f>Piloto!G128</f>
        <v>75.97</v>
      </c>
      <c r="D50" s="250">
        <v>75.97</v>
      </c>
      <c r="E50" s="250"/>
      <c r="F50" s="251">
        <v>207</v>
      </c>
      <c r="G50" s="251" t="s">
        <v>161</v>
      </c>
      <c r="H50" s="251"/>
      <c r="I50" s="338"/>
      <c r="J50" s="338"/>
      <c r="K50" s="336">
        <f t="shared" si="0"/>
        <v>9746.0708174279316</v>
      </c>
      <c r="L50" s="336">
        <f>VLOOKUP(A50,Piloto!$B$97:$G$442,5,FALSE)</f>
        <v>740409</v>
      </c>
      <c r="M50" s="249">
        <f t="shared" si="1"/>
        <v>29616.36</v>
      </c>
      <c r="N50" s="249">
        <f t="shared" si="2"/>
        <v>14808.18</v>
      </c>
      <c r="O50" s="249">
        <f t="shared" si="3"/>
        <v>12031.64625</v>
      </c>
      <c r="P50" s="249">
        <f t="shared" si="4"/>
        <v>37020.450000000004</v>
      </c>
      <c r="Q50" s="249">
        <f t="shared" si="5"/>
        <v>37020.450000000004</v>
      </c>
      <c r="R50" s="249">
        <f t="shared" si="6"/>
        <v>244334.97000000003</v>
      </c>
      <c r="S50" s="249"/>
      <c r="T50" s="252">
        <f t="shared" si="7"/>
        <v>496074.03</v>
      </c>
      <c r="U50" s="257"/>
      <c r="V50" s="249" t="e">
        <f>ROUND(#REF!*W$18,0)*$W$15</f>
        <v>#REF!</v>
      </c>
      <c r="W50" s="249" t="e">
        <f>PMT((1+Piloto!#REF!)^(IF($W$14="Semestrais",6,IF($W$14="Anuais",12,1)))-1,$W$15,-V50)</f>
        <v>#REF!</v>
      </c>
      <c r="X50" s="249" t="e">
        <f>ROUND(#REF!*Y$18,0)*$Y$15</f>
        <v>#REF!</v>
      </c>
      <c r="Y50" s="249" t="e">
        <f>PMT((1+Piloto!#REF!)^(IF($Y$14="Semestrais",6,IF($Y$14="Anuais",12,1)))-1,$Y$15,-X50)</f>
        <v>#REF!</v>
      </c>
      <c r="Z50" s="248"/>
      <c r="AA50" s="48" t="str">
        <f>VLOOKUP(A50,Piloto!B128:I473,4,FALSE)</f>
        <v>Contrato</v>
      </c>
      <c r="AD50" s="342"/>
      <c r="AE50" s="342"/>
      <c r="AF50" s="342"/>
      <c r="AG50" s="271"/>
    </row>
    <row r="51" spans="1:33" ht="24" hidden="1">
      <c r="A51" s="253">
        <f>Piloto!B129</f>
        <v>604</v>
      </c>
      <c r="B51" s="253" t="s">
        <v>167</v>
      </c>
      <c r="C51" s="341">
        <f>Piloto!G129</f>
        <v>47.01</v>
      </c>
      <c r="D51" s="250">
        <v>47.01</v>
      </c>
      <c r="E51" s="250"/>
      <c r="F51" s="251">
        <v>23</v>
      </c>
      <c r="G51" s="251" t="s">
        <v>172</v>
      </c>
      <c r="H51" s="251"/>
      <c r="I51" s="338"/>
      <c r="J51" s="338"/>
      <c r="K51" s="336">
        <f t="shared" si="0"/>
        <v>9656.7113380131887</v>
      </c>
      <c r="L51" s="336">
        <f>VLOOKUP(A51,Piloto!$B$97:$G$442,5,FALSE)</f>
        <v>453962</v>
      </c>
      <c r="M51" s="249">
        <f t="shared" si="1"/>
        <v>18158.48</v>
      </c>
      <c r="N51" s="249">
        <f t="shared" si="2"/>
        <v>9079.24</v>
      </c>
      <c r="O51" s="249">
        <f t="shared" si="3"/>
        <v>7376.8825000000006</v>
      </c>
      <c r="P51" s="249">
        <f t="shared" si="4"/>
        <v>22698.100000000002</v>
      </c>
      <c r="Q51" s="249">
        <f t="shared" si="5"/>
        <v>22698.100000000002</v>
      </c>
      <c r="R51" s="249">
        <f t="shared" si="6"/>
        <v>149807.46000000002</v>
      </c>
      <c r="S51" s="249"/>
      <c r="T51" s="252">
        <f t="shared" si="7"/>
        <v>304154.54000000004</v>
      </c>
      <c r="U51" s="257"/>
      <c r="V51" s="249" t="e">
        <f>ROUND(#REF!*W$18,0)*$W$15</f>
        <v>#REF!</v>
      </c>
      <c r="W51" s="249" t="e">
        <f>PMT((1+Piloto!#REF!)^(IF($W$14="Semestrais",6,IF($W$14="Anuais",12,1)))-1,$W$15,-V51)</f>
        <v>#REF!</v>
      </c>
      <c r="X51" s="249" t="e">
        <f>ROUND(#REF!*Y$18,0)*$Y$15</f>
        <v>#REF!</v>
      </c>
      <c r="Y51" s="249" t="e">
        <f>PMT((1+Piloto!#REF!)^(IF($Y$14="Semestrais",6,IF($Y$14="Anuais",12,1)))-1,$Y$15,-X51)</f>
        <v>#REF!</v>
      </c>
      <c r="Z51" s="248"/>
      <c r="AA51" s="48" t="str">
        <f>VLOOKUP(A51,Piloto!B129:I474,4,FALSE)</f>
        <v>Contrato</v>
      </c>
      <c r="AD51" s="342"/>
      <c r="AE51" s="342"/>
      <c r="AF51" s="342"/>
      <c r="AG51" s="271"/>
    </row>
    <row r="52" spans="1:33" ht="24" hidden="1">
      <c r="A52" s="253">
        <f>Piloto!B130</f>
        <v>605</v>
      </c>
      <c r="B52" s="253" t="s">
        <v>167</v>
      </c>
      <c r="C52" s="341">
        <f>Piloto!G130</f>
        <v>47.01</v>
      </c>
      <c r="D52" s="250">
        <v>47.01</v>
      </c>
      <c r="E52" s="250"/>
      <c r="F52" s="251">
        <v>22</v>
      </c>
      <c r="G52" s="251" t="s">
        <v>172</v>
      </c>
      <c r="H52" s="251"/>
      <c r="I52" s="338"/>
      <c r="J52" s="338"/>
      <c r="K52" s="336">
        <f t="shared" si="0"/>
        <v>9656.7113380131887</v>
      </c>
      <c r="L52" s="336">
        <f>VLOOKUP(A52,Piloto!$B$97:$G$442,5,FALSE)</f>
        <v>453962</v>
      </c>
      <c r="M52" s="249">
        <f t="shared" si="1"/>
        <v>18158.48</v>
      </c>
      <c r="N52" s="249">
        <f t="shared" si="2"/>
        <v>9079.24</v>
      </c>
      <c r="O52" s="249">
        <f t="shared" si="3"/>
        <v>7376.8825000000006</v>
      </c>
      <c r="P52" s="249">
        <f t="shared" si="4"/>
        <v>22698.100000000002</v>
      </c>
      <c r="Q52" s="249">
        <f t="shared" si="5"/>
        <v>22698.100000000002</v>
      </c>
      <c r="R52" s="249">
        <f t="shared" si="6"/>
        <v>149807.46000000002</v>
      </c>
      <c r="S52" s="249"/>
      <c r="T52" s="252">
        <f t="shared" si="7"/>
        <v>304154.54000000004</v>
      </c>
      <c r="U52" s="257"/>
      <c r="V52" s="249" t="e">
        <f>ROUND(#REF!*W$18,0)*$W$15</f>
        <v>#REF!</v>
      </c>
      <c r="W52" s="249" t="e">
        <f>PMT((1+Piloto!#REF!)^(IF($W$14="Semestrais",6,IF($W$14="Anuais",12,1)))-1,$W$15,-V52)</f>
        <v>#REF!</v>
      </c>
      <c r="X52" s="249" t="e">
        <f>ROUND(#REF!*Y$18,0)*$Y$15</f>
        <v>#REF!</v>
      </c>
      <c r="Y52" s="249" t="e">
        <f>PMT((1+Piloto!#REF!)^(IF($Y$14="Semestrais",6,IF($Y$14="Anuais",12,1)))-1,$Y$15,-X52)</f>
        <v>#REF!</v>
      </c>
      <c r="Z52" s="248"/>
      <c r="AA52" s="48" t="str">
        <f>VLOOKUP(A52,Piloto!B130:I475,4,FALSE)</f>
        <v>Contrato</v>
      </c>
      <c r="AD52" s="342"/>
      <c r="AE52" s="342"/>
      <c r="AF52" s="342"/>
      <c r="AG52" s="271"/>
    </row>
    <row r="53" spans="1:33" ht="24" hidden="1">
      <c r="A53" s="253">
        <f>Piloto!B131</f>
        <v>606</v>
      </c>
      <c r="B53" s="253" t="s">
        <v>167</v>
      </c>
      <c r="C53" s="341">
        <f>Piloto!G131</f>
        <v>47.01</v>
      </c>
      <c r="D53" s="250">
        <v>47.01</v>
      </c>
      <c r="E53" s="250"/>
      <c r="F53" s="251">
        <v>24</v>
      </c>
      <c r="G53" s="251" t="s">
        <v>172</v>
      </c>
      <c r="H53" s="251"/>
      <c r="I53" s="338"/>
      <c r="J53" s="338"/>
      <c r="K53" s="336">
        <f t="shared" si="0"/>
        <v>9656.7113380131887</v>
      </c>
      <c r="L53" s="336">
        <f>VLOOKUP(A53,Piloto!$B$97:$G$442,5,FALSE)</f>
        <v>453962</v>
      </c>
      <c r="M53" s="249">
        <f t="shared" si="1"/>
        <v>18158.48</v>
      </c>
      <c r="N53" s="249">
        <f t="shared" si="2"/>
        <v>9079.24</v>
      </c>
      <c r="O53" s="249">
        <f t="shared" si="3"/>
        <v>7376.8825000000006</v>
      </c>
      <c r="P53" s="249">
        <f t="shared" si="4"/>
        <v>22698.100000000002</v>
      </c>
      <c r="Q53" s="249">
        <f t="shared" si="5"/>
        <v>22698.100000000002</v>
      </c>
      <c r="R53" s="249">
        <f t="shared" si="6"/>
        <v>149807.46000000002</v>
      </c>
      <c r="S53" s="249"/>
      <c r="T53" s="252">
        <f t="shared" si="7"/>
        <v>304154.54000000004</v>
      </c>
      <c r="U53" s="257"/>
      <c r="V53" s="249" t="e">
        <f>ROUND(#REF!*W$18,0)*$W$15</f>
        <v>#REF!</v>
      </c>
      <c r="W53" s="249" t="e">
        <f>PMT((1+Piloto!#REF!)^(IF($W$14="Semestrais",6,IF($W$14="Anuais",12,1)))-1,$W$15,-V53)</f>
        <v>#REF!</v>
      </c>
      <c r="X53" s="249" t="e">
        <f>ROUND(#REF!*Y$18,0)*$Y$15</f>
        <v>#REF!</v>
      </c>
      <c r="Y53" s="249" t="e">
        <f>PMT((1+Piloto!#REF!)^(IF($Y$14="Semestrais",6,IF($Y$14="Anuais",12,1)))-1,$Y$15,-X53)</f>
        <v>#REF!</v>
      </c>
      <c r="Z53" s="248"/>
      <c r="AA53" s="48" t="str">
        <f>VLOOKUP(A53,Piloto!B131:I476,4,FALSE)</f>
        <v>Contrato</v>
      </c>
      <c r="AD53" s="342"/>
      <c r="AE53" s="342"/>
      <c r="AF53" s="342"/>
      <c r="AG53" s="271"/>
    </row>
    <row r="54" spans="1:33" ht="24" hidden="1">
      <c r="A54" s="253">
        <f>Piloto!B132</f>
        <v>607</v>
      </c>
      <c r="B54" s="253" t="s">
        <v>160</v>
      </c>
      <c r="C54" s="341">
        <f>Piloto!G132</f>
        <v>75.959999999999994</v>
      </c>
      <c r="D54" s="250">
        <v>75.959999999999994</v>
      </c>
      <c r="E54" s="250"/>
      <c r="F54" s="251">
        <v>204</v>
      </c>
      <c r="G54" s="251" t="s">
        <v>161</v>
      </c>
      <c r="H54" s="251"/>
      <c r="I54" s="338"/>
      <c r="J54" s="338"/>
      <c r="K54" s="336">
        <f t="shared" si="0"/>
        <v>9746.0637177461831</v>
      </c>
      <c r="L54" s="336">
        <f>VLOOKUP(A54,Piloto!$B$97:$G$442,5,FALSE)</f>
        <v>740311</v>
      </c>
      <c r="M54" s="249">
        <f t="shared" si="1"/>
        <v>29612.440000000002</v>
      </c>
      <c r="N54" s="249">
        <f t="shared" si="2"/>
        <v>14806.220000000001</v>
      </c>
      <c r="O54" s="249">
        <f t="shared" si="3"/>
        <v>12030.053750000001</v>
      </c>
      <c r="P54" s="249">
        <f t="shared" si="4"/>
        <v>37015.550000000003</v>
      </c>
      <c r="Q54" s="249">
        <f t="shared" si="5"/>
        <v>37015.550000000003</v>
      </c>
      <c r="R54" s="249">
        <f t="shared" si="6"/>
        <v>244302.63</v>
      </c>
      <c r="S54" s="249"/>
      <c r="T54" s="252">
        <f t="shared" si="7"/>
        <v>496008.37000000005</v>
      </c>
      <c r="U54" s="257"/>
      <c r="V54" s="249" t="e">
        <f>ROUND(#REF!*W$18,0)*$W$15</f>
        <v>#REF!</v>
      </c>
      <c r="W54" s="249" t="e">
        <f>PMT((1+Piloto!#REF!)^(IF($W$14="Semestrais",6,IF($W$14="Anuais",12,1)))-1,$W$15,-V54)</f>
        <v>#REF!</v>
      </c>
      <c r="X54" s="249" t="e">
        <f>ROUND(#REF!*Y$18,0)*$Y$15</f>
        <v>#REF!</v>
      </c>
      <c r="Y54" s="249" t="e">
        <f>PMT((1+Piloto!#REF!)^(IF($Y$14="Semestrais",6,IF($Y$14="Anuais",12,1)))-1,$Y$15,-X54)</f>
        <v>#REF!</v>
      </c>
      <c r="Z54" s="248"/>
      <c r="AA54" s="48" t="str">
        <f>VLOOKUP(A54,Piloto!B132:I477,4,FALSE)</f>
        <v>Contrato</v>
      </c>
      <c r="AD54" s="342"/>
      <c r="AE54" s="342"/>
      <c r="AF54" s="342"/>
      <c r="AG54" s="271"/>
    </row>
    <row r="55" spans="1:33" ht="24" hidden="1">
      <c r="A55" s="253">
        <f>Piloto!B133</f>
        <v>608</v>
      </c>
      <c r="B55" s="253" t="s">
        <v>160</v>
      </c>
      <c r="C55" s="341">
        <f>Piloto!G133</f>
        <v>72.08</v>
      </c>
      <c r="D55" s="250">
        <v>72.08</v>
      </c>
      <c r="E55" s="250"/>
      <c r="F55" s="251">
        <v>292</v>
      </c>
      <c r="G55" s="251" t="s">
        <v>164</v>
      </c>
      <c r="H55" s="251"/>
      <c r="I55" s="338"/>
      <c r="J55" s="338"/>
      <c r="K55" s="336">
        <f t="shared" si="0"/>
        <v>9746.0599334073249</v>
      </c>
      <c r="L55" s="336">
        <f>VLOOKUP(A55,Piloto!$B$97:$G$442,5,FALSE)</f>
        <v>702496</v>
      </c>
      <c r="M55" s="249">
        <f t="shared" si="1"/>
        <v>28099.84</v>
      </c>
      <c r="N55" s="249">
        <f t="shared" si="2"/>
        <v>14049.92</v>
      </c>
      <c r="O55" s="249">
        <f t="shared" si="3"/>
        <v>11415.56</v>
      </c>
      <c r="P55" s="249">
        <f t="shared" si="4"/>
        <v>35124.800000000003</v>
      </c>
      <c r="Q55" s="249">
        <f t="shared" si="5"/>
        <v>35124.800000000003</v>
      </c>
      <c r="R55" s="249">
        <f t="shared" si="6"/>
        <v>231823.68</v>
      </c>
      <c r="S55" s="249"/>
      <c r="T55" s="252">
        <f t="shared" si="7"/>
        <v>470672.32</v>
      </c>
      <c r="U55" s="257"/>
      <c r="V55" s="249" t="e">
        <f>ROUND(#REF!*W$18,0)*$W$15</f>
        <v>#REF!</v>
      </c>
      <c r="W55" s="249" t="e">
        <f>PMT((1+Piloto!#REF!)^(IF($W$14="Semestrais",6,IF($W$14="Anuais",12,1)))-1,$W$15,-V55)</f>
        <v>#REF!</v>
      </c>
      <c r="X55" s="249" t="e">
        <f>ROUND(#REF!*Y$18,0)*$Y$15</f>
        <v>#REF!</v>
      </c>
      <c r="Y55" s="249" t="e">
        <f>PMT((1+Piloto!#REF!)^(IF($Y$14="Semestrais",6,IF($Y$14="Anuais",12,1)))-1,$Y$15,-X55)</f>
        <v>#REF!</v>
      </c>
      <c r="Z55" s="248"/>
      <c r="AA55" s="48" t="str">
        <f>VLOOKUP(A55,Piloto!B133:I478,4,FALSE)</f>
        <v>Contrato</v>
      </c>
      <c r="AD55" s="342"/>
      <c r="AE55" s="342"/>
      <c r="AF55" s="342"/>
      <c r="AG55" s="271"/>
    </row>
    <row r="56" spans="1:33" ht="24" hidden="1">
      <c r="A56" s="253">
        <f>Piloto!B134</f>
        <v>609</v>
      </c>
      <c r="B56" s="253" t="s">
        <v>157</v>
      </c>
      <c r="C56" s="341">
        <f>Piloto!G134</f>
        <v>55.97</v>
      </c>
      <c r="D56" s="250">
        <v>55.97</v>
      </c>
      <c r="E56" s="250"/>
      <c r="F56" s="251">
        <v>38</v>
      </c>
      <c r="G56" s="251" t="s">
        <v>172</v>
      </c>
      <c r="H56" s="251"/>
      <c r="I56" s="338"/>
      <c r="J56" s="338"/>
      <c r="K56" s="336">
        <f t="shared" si="0"/>
        <v>9657.8881543684111</v>
      </c>
      <c r="L56" s="336">
        <f>VLOOKUP(A56,Piloto!$B$97:$G$442,5,FALSE)</f>
        <v>540552</v>
      </c>
      <c r="M56" s="249">
        <f t="shared" si="1"/>
        <v>21622.080000000002</v>
      </c>
      <c r="N56" s="249">
        <f t="shared" si="2"/>
        <v>10811.04</v>
      </c>
      <c r="O56" s="249">
        <f t="shared" si="3"/>
        <v>8783.9700000000012</v>
      </c>
      <c r="P56" s="249">
        <f t="shared" si="4"/>
        <v>27027.600000000002</v>
      </c>
      <c r="Q56" s="249">
        <f t="shared" si="5"/>
        <v>27027.600000000002</v>
      </c>
      <c r="R56" s="249">
        <f t="shared" si="6"/>
        <v>178382.16000000003</v>
      </c>
      <c r="S56" s="249"/>
      <c r="T56" s="252">
        <f t="shared" si="7"/>
        <v>362169.84</v>
      </c>
      <c r="U56" s="257"/>
      <c r="V56" s="249" t="e">
        <f>ROUND(#REF!*W$18,0)*$W$15</f>
        <v>#REF!</v>
      </c>
      <c r="W56" s="249" t="e">
        <f>PMT((1+Piloto!#REF!)^(IF($W$14="Semestrais",6,IF($W$14="Anuais",12,1)))-1,$W$15,-V56)</f>
        <v>#REF!</v>
      </c>
      <c r="X56" s="249" t="e">
        <f>ROUND(#REF!*Y$18,0)*$Y$15</f>
        <v>#REF!</v>
      </c>
      <c r="Y56" s="249" t="e">
        <f>PMT((1+Piloto!#REF!)^(IF($Y$14="Semestrais",6,IF($Y$14="Anuais",12,1)))-1,$Y$15,-X56)</f>
        <v>#REF!</v>
      </c>
      <c r="Z56" s="248"/>
      <c r="AA56" s="48" t="str">
        <f>VLOOKUP(A56,Piloto!B134:I479,4,FALSE)</f>
        <v>Contrato</v>
      </c>
      <c r="AD56" s="342"/>
      <c r="AE56" s="342"/>
      <c r="AF56" s="342"/>
      <c r="AG56" s="271"/>
    </row>
    <row r="57" spans="1:33" ht="24" hidden="1">
      <c r="A57" s="253">
        <f>Piloto!B135</f>
        <v>610</v>
      </c>
      <c r="B57" s="253" t="s">
        <v>167</v>
      </c>
      <c r="C57" s="341">
        <f>Piloto!G135</f>
        <v>51.44</v>
      </c>
      <c r="D57" s="250">
        <v>51.44</v>
      </c>
      <c r="E57" s="250"/>
      <c r="F57" s="251">
        <v>227</v>
      </c>
      <c r="G57" s="251" t="s">
        <v>161</v>
      </c>
      <c r="H57" s="251"/>
      <c r="I57" s="338"/>
      <c r="J57" s="338"/>
      <c r="K57" s="336">
        <f t="shared" si="0"/>
        <v>9794.4595645412137</v>
      </c>
      <c r="L57" s="336">
        <f>VLOOKUP(A57,Piloto!$B$97:$G$442,5,FALSE)</f>
        <v>503827</v>
      </c>
      <c r="M57" s="249">
        <f t="shared" si="1"/>
        <v>20153.080000000002</v>
      </c>
      <c r="N57" s="249">
        <f t="shared" si="2"/>
        <v>10076.540000000001</v>
      </c>
      <c r="O57" s="249">
        <f t="shared" si="3"/>
        <v>8187.1887500000003</v>
      </c>
      <c r="P57" s="249">
        <f t="shared" si="4"/>
        <v>25191.350000000002</v>
      </c>
      <c r="Q57" s="249">
        <f t="shared" si="5"/>
        <v>25191.350000000002</v>
      </c>
      <c r="R57" s="249">
        <f t="shared" si="6"/>
        <v>166262.91</v>
      </c>
      <c r="S57" s="249"/>
      <c r="T57" s="252">
        <f t="shared" si="7"/>
        <v>337564.09</v>
      </c>
      <c r="U57" s="257"/>
      <c r="V57" s="249" t="e">
        <f>ROUND(#REF!*W$18,0)*$W$15</f>
        <v>#REF!</v>
      </c>
      <c r="W57" s="249" t="e">
        <f>PMT((1+Piloto!#REF!)^(IF($W$14="Semestrais",6,IF($W$14="Anuais",12,1)))-1,$W$15,-V57)</f>
        <v>#REF!</v>
      </c>
      <c r="X57" s="249" t="e">
        <f>ROUND(#REF!*Y$18,0)*$Y$15</f>
        <v>#REF!</v>
      </c>
      <c r="Y57" s="249" t="e">
        <f>PMT((1+Piloto!#REF!)^(IF($Y$14="Semestrais",6,IF($Y$14="Anuais",12,1)))-1,$Y$15,-X57)</f>
        <v>#REF!</v>
      </c>
      <c r="Z57" s="248"/>
      <c r="AA57" s="48" t="str">
        <f>VLOOKUP(A57,Piloto!B135:I480,4,FALSE)</f>
        <v>Contrato</v>
      </c>
      <c r="AD57" s="342"/>
      <c r="AE57" s="342"/>
      <c r="AF57" s="342"/>
      <c r="AG57" s="271"/>
    </row>
    <row r="58" spans="1:33" ht="24" hidden="1">
      <c r="A58" s="253">
        <f>Piloto!B136</f>
        <v>611</v>
      </c>
      <c r="B58" s="253" t="s">
        <v>167</v>
      </c>
      <c r="C58" s="341">
        <f>Piloto!G136</f>
        <v>51.5</v>
      </c>
      <c r="D58" s="250">
        <v>51.5</v>
      </c>
      <c r="E58" s="250"/>
      <c r="F58" s="251">
        <v>104</v>
      </c>
      <c r="G58" s="251" t="s">
        <v>158</v>
      </c>
      <c r="H58" s="251"/>
      <c r="I58" s="338"/>
      <c r="J58" s="338"/>
      <c r="K58" s="336">
        <f t="shared" si="0"/>
        <v>9794.4466019417468</v>
      </c>
      <c r="L58" s="336">
        <f>VLOOKUP(A58,Piloto!$B$97:$G$442,5,FALSE)</f>
        <v>504414</v>
      </c>
      <c r="M58" s="249">
        <f t="shared" si="1"/>
        <v>20176.560000000001</v>
      </c>
      <c r="N58" s="249">
        <f t="shared" si="2"/>
        <v>10088.280000000001</v>
      </c>
      <c r="O58" s="249">
        <f t="shared" si="3"/>
        <v>8196.7275000000009</v>
      </c>
      <c r="P58" s="249">
        <f t="shared" si="4"/>
        <v>25220.7</v>
      </c>
      <c r="Q58" s="249">
        <f t="shared" si="5"/>
        <v>25220.7</v>
      </c>
      <c r="R58" s="249">
        <f t="shared" si="6"/>
        <v>166456.62000000002</v>
      </c>
      <c r="S58" s="249"/>
      <c r="T58" s="252">
        <f t="shared" si="7"/>
        <v>337957.38</v>
      </c>
      <c r="U58" s="257"/>
      <c r="V58" s="249" t="e">
        <f>ROUND(#REF!*W$18,0)*$W$15</f>
        <v>#REF!</v>
      </c>
      <c r="W58" s="249" t="e">
        <f>PMT((1+Piloto!#REF!)^(IF($W$14="Semestrais",6,IF($W$14="Anuais",12,1)))-1,$W$15,-V58)</f>
        <v>#REF!</v>
      </c>
      <c r="X58" s="249" t="e">
        <f>ROUND(#REF!*Y$18,0)*$Y$15</f>
        <v>#REF!</v>
      </c>
      <c r="Y58" s="249" t="e">
        <f>PMT((1+Piloto!#REF!)^(IF($Y$14="Semestrais",6,IF($Y$14="Anuais",12,1)))-1,$Y$15,-X58)</f>
        <v>#REF!</v>
      </c>
      <c r="Z58" s="248"/>
      <c r="AA58" s="48" t="str">
        <f>VLOOKUP(A58,Piloto!B136:I481,4,FALSE)</f>
        <v>Contrato</v>
      </c>
      <c r="AD58" s="342"/>
      <c r="AE58" s="342"/>
      <c r="AF58" s="342"/>
      <c r="AG58" s="271"/>
    </row>
    <row r="59" spans="1:33" ht="24" hidden="1">
      <c r="A59" s="253">
        <f>Piloto!B137</f>
        <v>612</v>
      </c>
      <c r="B59" s="253" t="s">
        <v>167</v>
      </c>
      <c r="C59" s="341">
        <f>Piloto!G137</f>
        <v>51.44</v>
      </c>
      <c r="D59" s="250">
        <v>51.44</v>
      </c>
      <c r="E59" s="250"/>
      <c r="F59" s="251">
        <v>216</v>
      </c>
      <c r="G59" s="251" t="s">
        <v>161</v>
      </c>
      <c r="H59" s="251"/>
      <c r="I59" s="338"/>
      <c r="J59" s="338"/>
      <c r="K59" s="336">
        <f t="shared" si="0"/>
        <v>9794.4595645412137</v>
      </c>
      <c r="L59" s="336">
        <f>VLOOKUP(A59,Piloto!$B$97:$G$442,5,FALSE)</f>
        <v>503827</v>
      </c>
      <c r="M59" s="249">
        <f t="shared" si="1"/>
        <v>20153.080000000002</v>
      </c>
      <c r="N59" s="249">
        <f t="shared" si="2"/>
        <v>10076.540000000001</v>
      </c>
      <c r="O59" s="249">
        <f t="shared" si="3"/>
        <v>8187.1887500000003</v>
      </c>
      <c r="P59" s="249">
        <f t="shared" si="4"/>
        <v>25191.350000000002</v>
      </c>
      <c r="Q59" s="249">
        <f t="shared" si="5"/>
        <v>25191.350000000002</v>
      </c>
      <c r="R59" s="249">
        <f t="shared" si="6"/>
        <v>166262.91</v>
      </c>
      <c r="S59" s="249"/>
      <c r="T59" s="252">
        <f t="shared" si="7"/>
        <v>337564.09</v>
      </c>
      <c r="U59" s="257"/>
      <c r="V59" s="249" t="e">
        <f>ROUND(#REF!*W$18,0)*$W$15</f>
        <v>#REF!</v>
      </c>
      <c r="W59" s="249" t="e">
        <f>PMT((1+Piloto!#REF!)^(IF($W$14="Semestrais",6,IF($W$14="Anuais",12,1)))-1,$W$15,-V59)</f>
        <v>#REF!</v>
      </c>
      <c r="X59" s="249" t="e">
        <f>ROUND(#REF!*Y$18,0)*$Y$15</f>
        <v>#REF!</v>
      </c>
      <c r="Y59" s="249" t="e">
        <f>PMT((1+Piloto!#REF!)^(IF($Y$14="Semestrais",6,IF($Y$14="Anuais",12,1)))-1,$Y$15,-X59)</f>
        <v>#REF!</v>
      </c>
      <c r="Z59" s="248"/>
      <c r="AA59" s="48" t="str">
        <f>VLOOKUP(A59,Piloto!B137:I482,4,FALSE)</f>
        <v>Contrato</v>
      </c>
      <c r="AD59" s="342"/>
      <c r="AE59" s="342"/>
      <c r="AF59" s="342"/>
      <c r="AG59" s="271"/>
    </row>
    <row r="60" spans="1:33" ht="24" hidden="1">
      <c r="A60" s="253">
        <f>Piloto!B138</f>
        <v>701</v>
      </c>
      <c r="B60" s="253" t="s">
        <v>157</v>
      </c>
      <c r="C60" s="341">
        <f>Piloto!G138</f>
        <v>55.97</v>
      </c>
      <c r="D60" s="250">
        <v>55.97</v>
      </c>
      <c r="E60" s="250"/>
      <c r="F60" s="251">
        <v>305</v>
      </c>
      <c r="G60" s="251" t="s">
        <v>170</v>
      </c>
      <c r="H60" s="251"/>
      <c r="I60" s="338"/>
      <c r="J60" s="338"/>
      <c r="K60" s="336">
        <f t="shared" si="0"/>
        <v>9709.7373592996246</v>
      </c>
      <c r="L60" s="336">
        <f>VLOOKUP(A60,Piloto!$B$97:$G$442,5,FALSE)</f>
        <v>543454</v>
      </c>
      <c r="M60" s="249">
        <f t="shared" si="1"/>
        <v>21738.16</v>
      </c>
      <c r="N60" s="249">
        <f t="shared" si="2"/>
        <v>10869.08</v>
      </c>
      <c r="O60" s="249">
        <f t="shared" si="3"/>
        <v>8831.1275000000005</v>
      </c>
      <c r="P60" s="249">
        <f t="shared" si="4"/>
        <v>27172.7</v>
      </c>
      <c r="Q60" s="249">
        <f t="shared" si="5"/>
        <v>27172.7</v>
      </c>
      <c r="R60" s="249">
        <f t="shared" si="6"/>
        <v>179339.82</v>
      </c>
      <c r="S60" s="249"/>
      <c r="T60" s="252">
        <f t="shared" si="7"/>
        <v>364114.18</v>
      </c>
      <c r="U60" s="257"/>
      <c r="V60" s="249" t="e">
        <f>ROUND(#REF!*W$18,0)*$W$15</f>
        <v>#REF!</v>
      </c>
      <c r="W60" s="249" t="e">
        <f>PMT((1+Piloto!#REF!)^(IF($W$14="Semestrais",6,IF($W$14="Anuais",12,1)))-1,$W$15,-V60)</f>
        <v>#REF!</v>
      </c>
      <c r="X60" s="249" t="e">
        <f>ROUND(#REF!*Y$18,0)*$Y$15</f>
        <v>#REF!</v>
      </c>
      <c r="Y60" s="249" t="e">
        <f>PMT((1+Piloto!#REF!)^(IF($Y$14="Semestrais",6,IF($Y$14="Anuais",12,1)))-1,$Y$15,-X60)</f>
        <v>#REF!</v>
      </c>
      <c r="Z60" s="248"/>
      <c r="AA60" s="48" t="str">
        <f>VLOOKUP(A60,Piloto!B138:I483,4,FALSE)</f>
        <v>Contrato</v>
      </c>
      <c r="AD60" s="342"/>
      <c r="AE60" s="342"/>
      <c r="AF60" s="342"/>
      <c r="AG60" s="271"/>
    </row>
    <row r="61" spans="1:33" ht="24" hidden="1">
      <c r="A61" s="253">
        <f>Piloto!B139</f>
        <v>702</v>
      </c>
      <c r="B61" s="253" t="s">
        <v>160</v>
      </c>
      <c r="C61" s="341">
        <f>Piloto!G139</f>
        <v>72.08</v>
      </c>
      <c r="D61" s="250">
        <v>72.08</v>
      </c>
      <c r="E61" s="250"/>
      <c r="F61" s="251">
        <v>228</v>
      </c>
      <c r="G61" s="251" t="s">
        <v>161</v>
      </c>
      <c r="H61" s="251"/>
      <c r="I61" s="338"/>
      <c r="J61" s="338"/>
      <c r="K61" s="336">
        <f t="shared" si="0"/>
        <v>9746.8091009988912</v>
      </c>
      <c r="L61" s="336">
        <f>VLOOKUP(A61,Piloto!$B$97:$G$442,5,FALSE)</f>
        <v>702550</v>
      </c>
      <c r="M61" s="249">
        <f t="shared" si="1"/>
        <v>28102</v>
      </c>
      <c r="N61" s="249">
        <f t="shared" si="2"/>
        <v>14051</v>
      </c>
      <c r="O61" s="249">
        <f t="shared" si="3"/>
        <v>11416.4375</v>
      </c>
      <c r="P61" s="249">
        <f t="shared" si="4"/>
        <v>35127.5</v>
      </c>
      <c r="Q61" s="249">
        <f t="shared" si="5"/>
        <v>35127.5</v>
      </c>
      <c r="R61" s="249">
        <f t="shared" si="6"/>
        <v>231841.5</v>
      </c>
      <c r="S61" s="249"/>
      <c r="T61" s="252">
        <f t="shared" si="7"/>
        <v>470708.5</v>
      </c>
      <c r="U61" s="257"/>
      <c r="V61" s="249" t="e">
        <f>ROUND(#REF!*W$18,0)*$W$15</f>
        <v>#REF!</v>
      </c>
      <c r="W61" s="249" t="e">
        <f>PMT((1+Piloto!#REF!)^(IF($W$14="Semestrais",6,IF($W$14="Anuais",12,1)))-1,$W$15,-V61)</f>
        <v>#REF!</v>
      </c>
      <c r="X61" s="249" t="e">
        <f>ROUND(#REF!*Y$18,0)*$Y$15</f>
        <v>#REF!</v>
      </c>
      <c r="Y61" s="249" t="e">
        <f>PMT((1+Piloto!#REF!)^(IF($Y$14="Semestrais",6,IF($Y$14="Anuais",12,1)))-1,$Y$15,-X61)</f>
        <v>#REF!</v>
      </c>
      <c r="Z61" s="248"/>
      <c r="AA61" s="48" t="str">
        <f>VLOOKUP(A61,Piloto!B139:I484,4,FALSE)</f>
        <v>Contrato</v>
      </c>
      <c r="AD61" s="342"/>
      <c r="AE61" s="342"/>
      <c r="AF61" s="342"/>
      <c r="AG61" s="271"/>
    </row>
    <row r="62" spans="1:33" ht="24" hidden="1">
      <c r="A62" s="253">
        <f>Piloto!B140</f>
        <v>703</v>
      </c>
      <c r="B62" s="253" t="s">
        <v>160</v>
      </c>
      <c r="C62" s="341">
        <f>Piloto!G140</f>
        <v>81</v>
      </c>
      <c r="D62" s="250">
        <v>75.97</v>
      </c>
      <c r="E62" s="250"/>
      <c r="F62" s="251">
        <v>155</v>
      </c>
      <c r="G62" s="251" t="s">
        <v>197</v>
      </c>
      <c r="H62" s="251" t="s">
        <v>198</v>
      </c>
      <c r="I62" s="338">
        <v>5.03</v>
      </c>
      <c r="J62" s="338" t="s">
        <v>197</v>
      </c>
      <c r="K62" s="336">
        <f t="shared" si="0"/>
        <v>9746.8148148148157</v>
      </c>
      <c r="L62" s="336">
        <f>VLOOKUP(A62,Piloto!$B$97:$G$442,5,FALSE)</f>
        <v>789492</v>
      </c>
      <c r="M62" s="249">
        <f t="shared" si="1"/>
        <v>31579.68</v>
      </c>
      <c r="N62" s="249">
        <f t="shared" si="2"/>
        <v>15789.84</v>
      </c>
      <c r="O62" s="249">
        <f t="shared" si="3"/>
        <v>12829.245000000001</v>
      </c>
      <c r="P62" s="249">
        <f t="shared" si="4"/>
        <v>39474.600000000006</v>
      </c>
      <c r="Q62" s="249">
        <f t="shared" si="5"/>
        <v>39474.600000000006</v>
      </c>
      <c r="R62" s="249">
        <f t="shared" si="6"/>
        <v>260532.36000000004</v>
      </c>
      <c r="S62" s="249"/>
      <c r="T62" s="252">
        <f t="shared" si="7"/>
        <v>528959.64</v>
      </c>
      <c r="U62" s="257"/>
      <c r="V62" s="249" t="e">
        <f>ROUND(#REF!*W$18,0)*$W$15</f>
        <v>#REF!</v>
      </c>
      <c r="W62" s="249" t="e">
        <f>PMT((1+Piloto!#REF!)^(IF($W$14="Semestrais",6,IF($W$14="Anuais",12,1)))-1,$W$15,-V62)</f>
        <v>#REF!</v>
      </c>
      <c r="X62" s="249" t="e">
        <f>ROUND(#REF!*Y$18,0)*$Y$15</f>
        <v>#REF!</v>
      </c>
      <c r="Y62" s="249" t="e">
        <f>PMT((1+Piloto!#REF!)^(IF($Y$14="Semestrais",6,IF($Y$14="Anuais",12,1)))-1,$Y$15,-X62)</f>
        <v>#REF!</v>
      </c>
      <c r="Z62" s="248"/>
      <c r="AA62" s="48" t="str">
        <f>VLOOKUP(A62,Piloto!B140:I485,4,FALSE)</f>
        <v>Contrato</v>
      </c>
      <c r="AD62" s="342"/>
      <c r="AE62" s="342"/>
      <c r="AF62" s="342"/>
      <c r="AG62" s="271"/>
    </row>
    <row r="63" spans="1:33" ht="24" hidden="1">
      <c r="A63" s="253">
        <f>Piloto!B141</f>
        <v>704</v>
      </c>
      <c r="B63" s="253" t="s">
        <v>167</v>
      </c>
      <c r="C63" s="341">
        <f>Piloto!G141</f>
        <v>47.01</v>
      </c>
      <c r="D63" s="250">
        <v>47.01</v>
      </c>
      <c r="E63" s="250"/>
      <c r="F63" s="251">
        <v>183</v>
      </c>
      <c r="G63" s="251" t="s">
        <v>197</v>
      </c>
      <c r="H63" s="251"/>
      <c r="I63" s="338"/>
      <c r="J63" s="338"/>
      <c r="K63" s="336">
        <f t="shared" si="0"/>
        <v>9708.4450116996395</v>
      </c>
      <c r="L63" s="336">
        <f>VLOOKUP(A63,Piloto!$B$97:$G$442,5,FALSE)</f>
        <v>456394</v>
      </c>
      <c r="M63" s="249">
        <f t="shared" si="1"/>
        <v>18255.760000000002</v>
      </c>
      <c r="N63" s="249">
        <f t="shared" si="2"/>
        <v>9127.880000000001</v>
      </c>
      <c r="O63" s="249">
        <f t="shared" si="3"/>
        <v>7416.4025000000001</v>
      </c>
      <c r="P63" s="249">
        <f t="shared" si="4"/>
        <v>22819.7</v>
      </c>
      <c r="Q63" s="249">
        <f t="shared" si="5"/>
        <v>22819.7</v>
      </c>
      <c r="R63" s="249">
        <f t="shared" si="6"/>
        <v>150610.02000000002</v>
      </c>
      <c r="S63" s="249"/>
      <c r="T63" s="252">
        <f t="shared" si="7"/>
        <v>305783.98000000004</v>
      </c>
      <c r="U63" s="257"/>
      <c r="V63" s="249" t="e">
        <f>ROUND(#REF!*W$18,0)*$W$15</f>
        <v>#REF!</v>
      </c>
      <c r="W63" s="249" t="e">
        <f>PMT((1+Piloto!#REF!)^(IF($W$14="Semestrais",6,IF($W$14="Anuais",12,1)))-1,$W$15,-V63)</f>
        <v>#REF!</v>
      </c>
      <c r="X63" s="249" t="e">
        <f>ROUND(#REF!*Y$18,0)*$Y$15</f>
        <v>#REF!</v>
      </c>
      <c r="Y63" s="249" t="e">
        <f>PMT((1+Piloto!#REF!)^(IF($Y$14="Semestrais",6,IF($Y$14="Anuais",12,1)))-1,$Y$15,-X63)</f>
        <v>#REF!</v>
      </c>
      <c r="Z63" s="248"/>
      <c r="AA63" s="48" t="str">
        <f>VLOOKUP(A63,Piloto!B141:I486,4,FALSE)</f>
        <v>Contrato</v>
      </c>
      <c r="AD63" s="342"/>
      <c r="AE63" s="342"/>
      <c r="AF63" s="342"/>
      <c r="AG63" s="271"/>
    </row>
    <row r="64" spans="1:33" ht="24" hidden="1">
      <c r="A64" s="253">
        <f>Piloto!B142</f>
        <v>705</v>
      </c>
      <c r="B64" s="253" t="s">
        <v>167</v>
      </c>
      <c r="C64" s="341">
        <f>Piloto!G142</f>
        <v>47.01</v>
      </c>
      <c r="D64" s="250">
        <v>47.01</v>
      </c>
      <c r="E64" s="250"/>
      <c r="F64" s="251">
        <v>45</v>
      </c>
      <c r="G64" s="251" t="s">
        <v>172</v>
      </c>
      <c r="H64" s="251"/>
      <c r="I64" s="338"/>
      <c r="J64" s="338"/>
      <c r="K64" s="336">
        <f t="shared" si="0"/>
        <v>9708.4450116996395</v>
      </c>
      <c r="L64" s="336">
        <f>VLOOKUP(A64,Piloto!$B$97:$G$442,5,FALSE)</f>
        <v>456394</v>
      </c>
      <c r="M64" s="249">
        <f t="shared" si="1"/>
        <v>18255.760000000002</v>
      </c>
      <c r="N64" s="249">
        <f t="shared" si="2"/>
        <v>9127.880000000001</v>
      </c>
      <c r="O64" s="249">
        <f t="shared" si="3"/>
        <v>7416.4025000000001</v>
      </c>
      <c r="P64" s="249">
        <f t="shared" si="4"/>
        <v>22819.7</v>
      </c>
      <c r="Q64" s="249">
        <f t="shared" si="5"/>
        <v>22819.7</v>
      </c>
      <c r="R64" s="249">
        <f t="shared" si="6"/>
        <v>150610.02000000002</v>
      </c>
      <c r="S64" s="249"/>
      <c r="T64" s="252">
        <f t="shared" si="7"/>
        <v>305783.98000000004</v>
      </c>
      <c r="U64" s="257"/>
      <c r="V64" s="249" t="e">
        <f>ROUND(#REF!*W$18,0)*$W$15</f>
        <v>#REF!</v>
      </c>
      <c r="W64" s="249" t="e">
        <f>PMT((1+Piloto!#REF!)^(IF($W$14="Semestrais",6,IF($W$14="Anuais",12,1)))-1,$W$15,-V64)</f>
        <v>#REF!</v>
      </c>
      <c r="X64" s="249" t="e">
        <f>ROUND(#REF!*Y$18,0)*$Y$15</f>
        <v>#REF!</v>
      </c>
      <c r="Y64" s="249" t="e">
        <f>PMT((1+Piloto!#REF!)^(IF($Y$14="Semestrais",6,IF($Y$14="Anuais",12,1)))-1,$Y$15,-X64)</f>
        <v>#REF!</v>
      </c>
      <c r="Z64" s="248"/>
      <c r="AA64" s="48" t="str">
        <f>VLOOKUP(A64,Piloto!B142:I487,4,FALSE)</f>
        <v>Contrato</v>
      </c>
      <c r="AD64" s="342"/>
      <c r="AE64" s="342"/>
      <c r="AF64" s="342"/>
      <c r="AG64" s="271"/>
    </row>
    <row r="65" spans="1:33" ht="24" hidden="1">
      <c r="A65" s="253">
        <f>Piloto!B143</f>
        <v>706</v>
      </c>
      <c r="B65" s="253" t="s">
        <v>167</v>
      </c>
      <c r="C65" s="341">
        <f>Piloto!G143</f>
        <v>47.01</v>
      </c>
      <c r="D65" s="250">
        <v>47.01</v>
      </c>
      <c r="E65" s="250"/>
      <c r="F65" s="251">
        <v>44</v>
      </c>
      <c r="G65" s="251" t="s">
        <v>172</v>
      </c>
      <c r="H65" s="251"/>
      <c r="I65" s="338"/>
      <c r="J65" s="338"/>
      <c r="K65" s="336">
        <f t="shared" si="0"/>
        <v>9708.4450116996395</v>
      </c>
      <c r="L65" s="336">
        <f>VLOOKUP(A65,Piloto!$B$97:$G$442,5,FALSE)</f>
        <v>456394</v>
      </c>
      <c r="M65" s="249">
        <f t="shared" si="1"/>
        <v>18255.760000000002</v>
      </c>
      <c r="N65" s="249">
        <f t="shared" si="2"/>
        <v>9127.880000000001</v>
      </c>
      <c r="O65" s="249">
        <f t="shared" si="3"/>
        <v>7416.4025000000001</v>
      </c>
      <c r="P65" s="249">
        <f t="shared" si="4"/>
        <v>22819.7</v>
      </c>
      <c r="Q65" s="249">
        <f t="shared" si="5"/>
        <v>22819.7</v>
      </c>
      <c r="R65" s="249">
        <f t="shared" si="6"/>
        <v>150610.02000000002</v>
      </c>
      <c r="S65" s="249"/>
      <c r="T65" s="252">
        <f t="shared" si="7"/>
        <v>305783.98000000004</v>
      </c>
      <c r="U65" s="257"/>
      <c r="V65" s="249" t="e">
        <f>ROUND(#REF!*W$18,0)*$W$15</f>
        <v>#REF!</v>
      </c>
      <c r="W65" s="249" t="e">
        <f>PMT((1+Piloto!#REF!)^(IF($W$14="Semestrais",6,IF($W$14="Anuais",12,1)))-1,$W$15,-V65)</f>
        <v>#REF!</v>
      </c>
      <c r="X65" s="249" t="e">
        <f>ROUND(#REF!*Y$18,0)*$Y$15</f>
        <v>#REF!</v>
      </c>
      <c r="Y65" s="249" t="e">
        <f>PMT((1+Piloto!#REF!)^(IF($Y$14="Semestrais",6,IF($Y$14="Anuais",12,1)))-1,$Y$15,-X65)</f>
        <v>#REF!</v>
      </c>
      <c r="Z65" s="248"/>
      <c r="AA65" s="48" t="str">
        <f>VLOOKUP(A65,Piloto!B143:I488,4,FALSE)</f>
        <v>Contrato</v>
      </c>
      <c r="AD65" s="342"/>
      <c r="AE65" s="342"/>
      <c r="AF65" s="342"/>
      <c r="AG65" s="271"/>
    </row>
    <row r="66" spans="1:33" ht="24" hidden="1">
      <c r="A66" s="253">
        <f>Piloto!B144</f>
        <v>707</v>
      </c>
      <c r="B66" s="253" t="s">
        <v>160</v>
      </c>
      <c r="C66" s="341">
        <f>Piloto!G144</f>
        <v>75.959999999999994</v>
      </c>
      <c r="D66" s="250">
        <v>75.959999999999994</v>
      </c>
      <c r="E66" s="250"/>
      <c r="F66" s="251">
        <v>203</v>
      </c>
      <c r="G66" s="251" t="s">
        <v>161</v>
      </c>
      <c r="H66" s="251"/>
      <c r="I66" s="338"/>
      <c r="J66" s="338"/>
      <c r="K66" s="336">
        <f t="shared" si="0"/>
        <v>9746.8141126908904</v>
      </c>
      <c r="L66" s="336">
        <f>VLOOKUP(A66,Piloto!$B$97:$G$442,5,FALSE)</f>
        <v>740368</v>
      </c>
      <c r="M66" s="249">
        <f t="shared" si="1"/>
        <v>29614.720000000001</v>
      </c>
      <c r="N66" s="249">
        <f t="shared" si="2"/>
        <v>14807.36</v>
      </c>
      <c r="O66" s="249">
        <f t="shared" si="3"/>
        <v>12030.98</v>
      </c>
      <c r="P66" s="249">
        <f t="shared" si="4"/>
        <v>37018.400000000001</v>
      </c>
      <c r="Q66" s="249">
        <f t="shared" si="5"/>
        <v>37018.400000000001</v>
      </c>
      <c r="R66" s="249">
        <f t="shared" si="6"/>
        <v>244321.44</v>
      </c>
      <c r="S66" s="249"/>
      <c r="T66" s="252">
        <f t="shared" si="7"/>
        <v>496046.56000000006</v>
      </c>
      <c r="U66" s="257"/>
      <c r="V66" s="249" t="e">
        <f>ROUND(#REF!*W$18,0)*$W$15</f>
        <v>#REF!</v>
      </c>
      <c r="W66" s="249" t="e">
        <f>PMT((1+Piloto!#REF!)^(IF($W$14="Semestrais",6,IF($W$14="Anuais",12,1)))-1,$W$15,-V66)</f>
        <v>#REF!</v>
      </c>
      <c r="X66" s="249" t="e">
        <f>ROUND(#REF!*Y$18,0)*$Y$15</f>
        <v>#REF!</v>
      </c>
      <c r="Y66" s="249" t="e">
        <f>PMT((1+Piloto!#REF!)^(IF($Y$14="Semestrais",6,IF($Y$14="Anuais",12,1)))-1,$Y$15,-X66)</f>
        <v>#REF!</v>
      </c>
      <c r="Z66" s="248"/>
      <c r="AA66" s="48" t="str">
        <f>VLOOKUP(A66,Piloto!B144:I489,4,FALSE)</f>
        <v>Contrato</v>
      </c>
      <c r="AD66" s="342"/>
      <c r="AE66" s="342"/>
      <c r="AF66" s="342"/>
      <c r="AG66" s="271"/>
    </row>
    <row r="67" spans="1:33" ht="24" hidden="1">
      <c r="A67" s="253">
        <f>Piloto!B145</f>
        <v>708</v>
      </c>
      <c r="B67" s="253" t="s">
        <v>160</v>
      </c>
      <c r="C67" s="341">
        <f>Piloto!G145</f>
        <v>72.08</v>
      </c>
      <c r="D67" s="250">
        <v>72.08</v>
      </c>
      <c r="E67" s="250"/>
      <c r="F67" s="251">
        <v>266</v>
      </c>
      <c r="G67" s="251" t="s">
        <v>164</v>
      </c>
      <c r="H67" s="251"/>
      <c r="I67" s="338"/>
      <c r="J67" s="338"/>
      <c r="K67" s="336">
        <f t="shared" si="0"/>
        <v>9746.8091009988912</v>
      </c>
      <c r="L67" s="336">
        <f>VLOOKUP(A67,Piloto!$B$97:$G$442,5,FALSE)</f>
        <v>702550</v>
      </c>
      <c r="M67" s="249">
        <f t="shared" si="1"/>
        <v>28102</v>
      </c>
      <c r="N67" s="249">
        <f t="shared" si="2"/>
        <v>14051</v>
      </c>
      <c r="O67" s="249">
        <f t="shared" si="3"/>
        <v>11416.4375</v>
      </c>
      <c r="P67" s="249">
        <f t="shared" si="4"/>
        <v>35127.5</v>
      </c>
      <c r="Q67" s="249">
        <f t="shared" si="5"/>
        <v>35127.5</v>
      </c>
      <c r="R67" s="249">
        <f t="shared" si="6"/>
        <v>231841.5</v>
      </c>
      <c r="S67" s="249"/>
      <c r="T67" s="252">
        <f t="shared" si="7"/>
        <v>470708.5</v>
      </c>
      <c r="U67" s="257"/>
      <c r="V67" s="249" t="e">
        <f>ROUND(#REF!*W$18,0)*$W$15</f>
        <v>#REF!</v>
      </c>
      <c r="W67" s="249" t="e">
        <f>PMT((1+Piloto!#REF!)^(IF($W$14="Semestrais",6,IF($W$14="Anuais",12,1)))-1,$W$15,-V67)</f>
        <v>#REF!</v>
      </c>
      <c r="X67" s="249" t="e">
        <f>ROUND(#REF!*Y$18,0)*$Y$15</f>
        <v>#REF!</v>
      </c>
      <c r="Y67" s="249" t="e">
        <f>PMT((1+Piloto!#REF!)^(IF($Y$14="Semestrais",6,IF($Y$14="Anuais",12,1)))-1,$Y$15,-X67)</f>
        <v>#REF!</v>
      </c>
      <c r="Z67" s="248"/>
      <c r="AA67" s="48" t="str">
        <f>VLOOKUP(A67,Piloto!B145:I490,4,FALSE)</f>
        <v>Contrato</v>
      </c>
      <c r="AD67" s="342"/>
      <c r="AE67" s="342"/>
      <c r="AF67" s="342"/>
      <c r="AG67" s="271"/>
    </row>
    <row r="68" spans="1:33" ht="24" hidden="1">
      <c r="A68" s="253">
        <f>Piloto!B146</f>
        <v>709</v>
      </c>
      <c r="B68" s="253" t="s">
        <v>157</v>
      </c>
      <c r="C68" s="341">
        <f>Piloto!G146</f>
        <v>55.97</v>
      </c>
      <c r="D68" s="250">
        <v>55.97</v>
      </c>
      <c r="E68" s="250"/>
      <c r="F68" s="251">
        <v>321</v>
      </c>
      <c r="G68" s="251" t="s">
        <v>170</v>
      </c>
      <c r="H68" s="251"/>
      <c r="I68" s="338"/>
      <c r="J68" s="338"/>
      <c r="K68" s="336">
        <f t="shared" si="0"/>
        <v>9709.7373592996246</v>
      </c>
      <c r="L68" s="336">
        <f>VLOOKUP(A68,Piloto!$B$97:$G$442,5,FALSE)</f>
        <v>543454</v>
      </c>
      <c r="M68" s="249">
        <f t="shared" si="1"/>
        <v>21738.16</v>
      </c>
      <c r="N68" s="249">
        <f t="shared" si="2"/>
        <v>10869.08</v>
      </c>
      <c r="O68" s="249">
        <f t="shared" si="3"/>
        <v>8831.1275000000005</v>
      </c>
      <c r="P68" s="249">
        <f t="shared" si="4"/>
        <v>27172.7</v>
      </c>
      <c r="Q68" s="249">
        <f t="shared" si="5"/>
        <v>27172.7</v>
      </c>
      <c r="R68" s="249">
        <f t="shared" si="6"/>
        <v>179339.82</v>
      </c>
      <c r="S68" s="249"/>
      <c r="T68" s="252">
        <f t="shared" si="7"/>
        <v>364114.18</v>
      </c>
      <c r="U68" s="257"/>
      <c r="V68" s="249" t="e">
        <f>ROUND(#REF!*W$18,0)*$W$15</f>
        <v>#REF!</v>
      </c>
      <c r="W68" s="249" t="e">
        <f>PMT((1+Piloto!#REF!)^(IF($W$14="Semestrais",6,IF($W$14="Anuais",12,1)))-1,$W$15,-V68)</f>
        <v>#REF!</v>
      </c>
      <c r="X68" s="249" t="e">
        <f>ROUND(#REF!*Y$18,0)*$Y$15</f>
        <v>#REF!</v>
      </c>
      <c r="Y68" s="249" t="e">
        <f>PMT((1+Piloto!#REF!)^(IF($Y$14="Semestrais",6,IF($Y$14="Anuais",12,1)))-1,$Y$15,-X68)</f>
        <v>#REF!</v>
      </c>
      <c r="Z68" s="248"/>
      <c r="AA68" s="48" t="str">
        <f>VLOOKUP(A68,Piloto!B146:I491,4,FALSE)</f>
        <v>Contrato</v>
      </c>
      <c r="AD68" s="342"/>
      <c r="AE68" s="342"/>
      <c r="AF68" s="342"/>
      <c r="AG68" s="271"/>
    </row>
    <row r="69" spans="1:33" ht="24" hidden="1">
      <c r="A69" s="253">
        <f>Piloto!B147</f>
        <v>710</v>
      </c>
      <c r="B69" s="253" t="s">
        <v>167</v>
      </c>
      <c r="C69" s="341">
        <f>Piloto!G147</f>
        <v>51.44</v>
      </c>
      <c r="D69" s="250">
        <v>51.44</v>
      </c>
      <c r="E69" s="250"/>
      <c r="F69" s="251">
        <v>202</v>
      </c>
      <c r="G69" s="251" t="s">
        <v>197</v>
      </c>
      <c r="H69" s="251"/>
      <c r="I69" s="338"/>
      <c r="J69" s="338"/>
      <c r="K69" s="336">
        <f t="shared" si="0"/>
        <v>9787.6360808709178</v>
      </c>
      <c r="L69" s="336">
        <f>VLOOKUP(A69,Piloto!$B$97:$G$442,5,FALSE)</f>
        <v>503476</v>
      </c>
      <c r="M69" s="249">
        <f t="shared" si="1"/>
        <v>20139.04</v>
      </c>
      <c r="N69" s="249">
        <f t="shared" si="2"/>
        <v>10069.52</v>
      </c>
      <c r="O69" s="249">
        <f t="shared" si="3"/>
        <v>8181.4850000000006</v>
      </c>
      <c r="P69" s="249">
        <f t="shared" si="4"/>
        <v>25173.800000000003</v>
      </c>
      <c r="Q69" s="249">
        <f t="shared" si="5"/>
        <v>25173.800000000003</v>
      </c>
      <c r="R69" s="249">
        <f t="shared" si="6"/>
        <v>166147.08000000002</v>
      </c>
      <c r="S69" s="249"/>
      <c r="T69" s="252">
        <f t="shared" si="7"/>
        <v>337328.92000000004</v>
      </c>
      <c r="U69" s="257"/>
      <c r="V69" s="249" t="e">
        <f>ROUND(#REF!*W$18,0)*$W$15</f>
        <v>#REF!</v>
      </c>
      <c r="W69" s="249" t="e">
        <f>PMT((1+Piloto!#REF!)^(IF($W$14="Semestrais",6,IF($W$14="Anuais",12,1)))-1,$W$15,-V69)</f>
        <v>#REF!</v>
      </c>
      <c r="X69" s="249" t="e">
        <f>ROUND(#REF!*Y$18,0)*$Y$15</f>
        <v>#REF!</v>
      </c>
      <c r="Y69" s="249" t="e">
        <f>PMT((1+Piloto!#REF!)^(IF($Y$14="Semestrais",6,IF($Y$14="Anuais",12,1)))-1,$Y$15,-X69)</f>
        <v>#REF!</v>
      </c>
      <c r="Z69" s="248"/>
      <c r="AA69" s="48" t="str">
        <f>VLOOKUP(A69,Piloto!B147:I492,4,FALSE)</f>
        <v>Contrato</v>
      </c>
      <c r="AD69" s="342"/>
      <c r="AE69" s="342"/>
      <c r="AF69" s="342"/>
      <c r="AG69" s="271"/>
    </row>
    <row r="70" spans="1:33" ht="24" hidden="1">
      <c r="A70" s="253">
        <f>Piloto!B148</f>
        <v>711</v>
      </c>
      <c r="B70" s="253" t="s">
        <v>167</v>
      </c>
      <c r="C70" s="341">
        <f>Piloto!G148</f>
        <v>51.5</v>
      </c>
      <c r="D70" s="250">
        <v>51.5</v>
      </c>
      <c r="E70" s="250"/>
      <c r="F70" s="251">
        <v>173</v>
      </c>
      <c r="G70" s="251" t="s">
        <v>197</v>
      </c>
      <c r="H70" s="251"/>
      <c r="I70" s="338"/>
      <c r="J70" s="338"/>
      <c r="K70" s="336">
        <f t="shared" si="0"/>
        <v>9787.6310679611652</v>
      </c>
      <c r="L70" s="336">
        <f>VLOOKUP(A70,Piloto!$B$97:$G$442,5,FALSE)</f>
        <v>504063</v>
      </c>
      <c r="M70" s="249">
        <f t="shared" si="1"/>
        <v>20162.52</v>
      </c>
      <c r="N70" s="249">
        <f t="shared" si="2"/>
        <v>10081.26</v>
      </c>
      <c r="O70" s="249">
        <f t="shared" si="3"/>
        <v>8191.0237500000003</v>
      </c>
      <c r="P70" s="249">
        <f t="shared" si="4"/>
        <v>25203.15</v>
      </c>
      <c r="Q70" s="249">
        <f t="shared" si="5"/>
        <v>25203.15</v>
      </c>
      <c r="R70" s="249">
        <f t="shared" si="6"/>
        <v>166340.79</v>
      </c>
      <c r="S70" s="249"/>
      <c r="T70" s="252">
        <f t="shared" si="7"/>
        <v>337722.21</v>
      </c>
      <c r="U70" s="257"/>
      <c r="V70" s="249" t="e">
        <f>ROUND(#REF!*W$18,0)*$W$15</f>
        <v>#REF!</v>
      </c>
      <c r="W70" s="249" t="e">
        <f>PMT((1+Piloto!#REF!)^(IF($W$14="Semestrais",6,IF($W$14="Anuais",12,1)))-1,$W$15,-V70)</f>
        <v>#REF!</v>
      </c>
      <c r="X70" s="249" t="e">
        <f>ROUND(#REF!*Y$18,0)*$Y$15</f>
        <v>#REF!</v>
      </c>
      <c r="Y70" s="249" t="e">
        <f>PMT((1+Piloto!#REF!)^(IF($Y$14="Semestrais",6,IF($Y$14="Anuais",12,1)))-1,$Y$15,-X70)</f>
        <v>#REF!</v>
      </c>
      <c r="Z70" s="248"/>
      <c r="AA70" s="48" t="str">
        <f>VLOOKUP(A70,Piloto!B148:I493,4,FALSE)</f>
        <v>Contrato</v>
      </c>
      <c r="AD70" s="342"/>
      <c r="AE70" s="342"/>
      <c r="AF70" s="342"/>
      <c r="AG70" s="271"/>
    </row>
    <row r="71" spans="1:33" ht="24" hidden="1">
      <c r="A71" s="253">
        <f>Piloto!B149</f>
        <v>712</v>
      </c>
      <c r="B71" s="253" t="s">
        <v>167</v>
      </c>
      <c r="C71" s="341">
        <f>Piloto!G149</f>
        <v>51.44</v>
      </c>
      <c r="D71" s="250">
        <v>51.44</v>
      </c>
      <c r="E71" s="250"/>
      <c r="F71" s="251">
        <v>119</v>
      </c>
      <c r="G71" s="251" t="s">
        <v>158</v>
      </c>
      <c r="H71" s="251"/>
      <c r="I71" s="338"/>
      <c r="J71" s="338"/>
      <c r="K71" s="336">
        <f t="shared" si="0"/>
        <v>9787.6360808709178</v>
      </c>
      <c r="L71" s="336">
        <f>VLOOKUP(A71,Piloto!$B$97:$G$442,5,FALSE)</f>
        <v>503476</v>
      </c>
      <c r="M71" s="249">
        <f t="shared" si="1"/>
        <v>20139.04</v>
      </c>
      <c r="N71" s="249">
        <f t="shared" si="2"/>
        <v>10069.52</v>
      </c>
      <c r="O71" s="249">
        <f t="shared" si="3"/>
        <v>8181.4850000000006</v>
      </c>
      <c r="P71" s="249">
        <f t="shared" si="4"/>
        <v>25173.800000000003</v>
      </c>
      <c r="Q71" s="249">
        <f t="shared" si="5"/>
        <v>25173.800000000003</v>
      </c>
      <c r="R71" s="249">
        <f t="shared" si="6"/>
        <v>166147.08000000002</v>
      </c>
      <c r="S71" s="249"/>
      <c r="T71" s="252">
        <f t="shared" si="7"/>
        <v>337328.92000000004</v>
      </c>
      <c r="U71" s="257"/>
      <c r="V71" s="249" t="e">
        <f>ROUND(#REF!*W$18,0)*$W$15</f>
        <v>#REF!</v>
      </c>
      <c r="W71" s="249" t="e">
        <f>PMT((1+Piloto!#REF!)^(IF($W$14="Semestrais",6,IF($W$14="Anuais",12,1)))-1,$W$15,-V71)</f>
        <v>#REF!</v>
      </c>
      <c r="X71" s="249" t="e">
        <f>ROUND(#REF!*Y$18,0)*$Y$15</f>
        <v>#REF!</v>
      </c>
      <c r="Y71" s="249" t="e">
        <f>PMT((1+Piloto!#REF!)^(IF($Y$14="Semestrais",6,IF($Y$14="Anuais",12,1)))-1,$Y$15,-X71)</f>
        <v>#REF!</v>
      </c>
      <c r="Z71" s="248"/>
      <c r="AA71" s="48" t="str">
        <f>VLOOKUP(A71,Piloto!B149:I494,4,FALSE)</f>
        <v>Contrato</v>
      </c>
      <c r="AD71" s="342"/>
      <c r="AE71" s="342"/>
      <c r="AF71" s="342"/>
      <c r="AG71" s="271"/>
    </row>
    <row r="72" spans="1:33" ht="24" hidden="1">
      <c r="A72" s="253">
        <f>Piloto!B150</f>
        <v>801</v>
      </c>
      <c r="B72" s="253" t="s">
        <v>157</v>
      </c>
      <c r="C72" s="341">
        <f>Piloto!G150</f>
        <v>55.97</v>
      </c>
      <c r="D72" s="250">
        <v>55.97</v>
      </c>
      <c r="E72" s="250"/>
      <c r="F72" s="251">
        <v>319</v>
      </c>
      <c r="G72" s="251" t="s">
        <v>170</v>
      </c>
      <c r="H72" s="251"/>
      <c r="I72" s="338"/>
      <c r="J72" s="338"/>
      <c r="K72" s="336">
        <f t="shared" si="0"/>
        <v>9733.32142219046</v>
      </c>
      <c r="L72" s="336">
        <f>VLOOKUP(A72,Piloto!$B$97:$G$442,5,FALSE)</f>
        <v>544774</v>
      </c>
      <c r="M72" s="249">
        <f t="shared" si="1"/>
        <v>21790.959999999999</v>
      </c>
      <c r="N72" s="249">
        <f t="shared" si="2"/>
        <v>10895.48</v>
      </c>
      <c r="O72" s="249">
        <f t="shared" si="3"/>
        <v>8852.5774999999994</v>
      </c>
      <c r="P72" s="249">
        <f t="shared" si="4"/>
        <v>27238.7</v>
      </c>
      <c r="Q72" s="249">
        <f t="shared" si="5"/>
        <v>27238.7</v>
      </c>
      <c r="R72" s="249">
        <f t="shared" si="6"/>
        <v>179775.42</v>
      </c>
      <c r="S72" s="249"/>
      <c r="T72" s="252">
        <f t="shared" si="7"/>
        <v>364998.58</v>
      </c>
      <c r="U72" s="257"/>
      <c r="V72" s="249" t="e">
        <f>ROUND(#REF!*W$18,0)*$W$15</f>
        <v>#REF!</v>
      </c>
      <c r="W72" s="249" t="e">
        <f>PMT((1+Piloto!#REF!)^(IF($W$14="Semestrais",6,IF($W$14="Anuais",12,1)))-1,$W$15,-V72)</f>
        <v>#REF!</v>
      </c>
      <c r="X72" s="249" t="e">
        <f>ROUND(#REF!*Y$18,0)*$Y$15</f>
        <v>#REF!</v>
      </c>
      <c r="Y72" s="249" t="e">
        <f>PMT((1+Piloto!#REF!)^(IF($Y$14="Semestrais",6,IF($Y$14="Anuais",12,1)))-1,$Y$15,-X72)</f>
        <v>#REF!</v>
      </c>
      <c r="Z72" s="248"/>
      <c r="AA72" s="48" t="str">
        <f>VLOOKUP(A72,Piloto!B150:I495,4,FALSE)</f>
        <v>Contrato</v>
      </c>
      <c r="AD72" s="342"/>
      <c r="AE72" s="342"/>
      <c r="AF72" s="342"/>
      <c r="AG72" s="271"/>
    </row>
    <row r="73" spans="1:33" ht="24" hidden="1">
      <c r="A73" s="253">
        <f>Piloto!B151</f>
        <v>802</v>
      </c>
      <c r="B73" s="253" t="s">
        <v>160</v>
      </c>
      <c r="C73" s="341">
        <f>Piloto!G151</f>
        <v>72.08</v>
      </c>
      <c r="D73" s="250">
        <v>72.08</v>
      </c>
      <c r="E73" s="250"/>
      <c r="F73" s="251">
        <v>283</v>
      </c>
      <c r="G73" s="251" t="s">
        <v>164</v>
      </c>
      <c r="H73" s="251"/>
      <c r="I73" s="338"/>
      <c r="J73" s="338"/>
      <c r="K73" s="336">
        <f t="shared" si="0"/>
        <v>9746.0599334073249</v>
      </c>
      <c r="L73" s="336">
        <f>VLOOKUP(A73,Piloto!$B$97:$G$442,5,FALSE)</f>
        <v>702496</v>
      </c>
      <c r="M73" s="249">
        <f t="shared" si="1"/>
        <v>28099.84</v>
      </c>
      <c r="N73" s="249">
        <f t="shared" si="2"/>
        <v>14049.92</v>
      </c>
      <c r="O73" s="249">
        <f t="shared" si="3"/>
        <v>11415.56</v>
      </c>
      <c r="P73" s="249">
        <f t="shared" si="4"/>
        <v>35124.800000000003</v>
      </c>
      <c r="Q73" s="249">
        <f t="shared" si="5"/>
        <v>35124.800000000003</v>
      </c>
      <c r="R73" s="249">
        <f t="shared" si="6"/>
        <v>231823.68</v>
      </c>
      <c r="S73" s="249"/>
      <c r="T73" s="252">
        <f t="shared" si="7"/>
        <v>470672.32</v>
      </c>
      <c r="U73" s="257"/>
      <c r="V73" s="249" t="e">
        <f>ROUND(#REF!*W$18,0)*$W$15</f>
        <v>#REF!</v>
      </c>
      <c r="W73" s="249" t="e">
        <f>PMT((1+Piloto!#REF!)^(IF($W$14="Semestrais",6,IF($W$14="Anuais",12,1)))-1,$W$15,-V73)</f>
        <v>#REF!</v>
      </c>
      <c r="X73" s="249" t="e">
        <f>ROUND(#REF!*Y$18,0)*$Y$15</f>
        <v>#REF!</v>
      </c>
      <c r="Y73" s="249" t="e">
        <f>PMT((1+Piloto!#REF!)^(IF($Y$14="Semestrais",6,IF($Y$14="Anuais",12,1)))-1,$Y$15,-X73)</f>
        <v>#REF!</v>
      </c>
      <c r="Z73" s="248"/>
      <c r="AA73" s="48" t="str">
        <f>VLOOKUP(A73,Piloto!B151:I496,4,FALSE)</f>
        <v>Contrato</v>
      </c>
      <c r="AD73" s="342"/>
      <c r="AE73" s="342"/>
      <c r="AF73" s="342"/>
      <c r="AG73" s="271"/>
    </row>
    <row r="74" spans="1:33" ht="24" hidden="1">
      <c r="A74" s="253">
        <f>Piloto!B152</f>
        <v>803</v>
      </c>
      <c r="B74" s="253" t="s">
        <v>160</v>
      </c>
      <c r="C74" s="341">
        <f>Piloto!G152</f>
        <v>75.97</v>
      </c>
      <c r="D74" s="250">
        <v>75.97</v>
      </c>
      <c r="E74" s="250"/>
      <c r="F74" s="251">
        <v>253</v>
      </c>
      <c r="G74" s="251" t="s">
        <v>161</v>
      </c>
      <c r="H74" s="251"/>
      <c r="I74" s="338"/>
      <c r="J74" s="338"/>
      <c r="K74" s="336">
        <f t="shared" si="0"/>
        <v>9746.0708174279316</v>
      </c>
      <c r="L74" s="336">
        <f>VLOOKUP(A74,Piloto!$B$97:$G$442,5,FALSE)</f>
        <v>740409</v>
      </c>
      <c r="M74" s="249">
        <f t="shared" si="1"/>
        <v>29616.36</v>
      </c>
      <c r="N74" s="249">
        <f t="shared" si="2"/>
        <v>14808.18</v>
      </c>
      <c r="O74" s="249">
        <f t="shared" si="3"/>
        <v>12031.64625</v>
      </c>
      <c r="P74" s="249">
        <f t="shared" si="4"/>
        <v>37020.450000000004</v>
      </c>
      <c r="Q74" s="249">
        <f t="shared" si="5"/>
        <v>37020.450000000004</v>
      </c>
      <c r="R74" s="249">
        <f t="shared" si="6"/>
        <v>244334.97000000003</v>
      </c>
      <c r="S74" s="249"/>
      <c r="T74" s="252">
        <f t="shared" si="7"/>
        <v>496074.03</v>
      </c>
      <c r="U74" s="257"/>
      <c r="V74" s="249" t="e">
        <f>ROUND(#REF!*W$18,0)*$W$15</f>
        <v>#REF!</v>
      </c>
      <c r="W74" s="249" t="e">
        <f>PMT((1+Piloto!#REF!)^(IF($W$14="Semestrais",6,IF($W$14="Anuais",12,1)))-1,$W$15,-V74)</f>
        <v>#REF!</v>
      </c>
      <c r="X74" s="249" t="e">
        <f>ROUND(#REF!*Y$18,0)*$Y$15</f>
        <v>#REF!</v>
      </c>
      <c r="Y74" s="249" t="e">
        <f>PMT((1+Piloto!#REF!)^(IF($Y$14="Semestrais",6,IF($Y$14="Anuais",12,1)))-1,$Y$15,-X74)</f>
        <v>#REF!</v>
      </c>
      <c r="Z74" s="248"/>
      <c r="AA74" s="48" t="str">
        <f>VLOOKUP(A74,Piloto!B152:I497,4,FALSE)</f>
        <v>Contrato</v>
      </c>
      <c r="AD74" s="342"/>
      <c r="AE74" s="342"/>
      <c r="AF74" s="342"/>
      <c r="AG74" s="271"/>
    </row>
    <row r="75" spans="1:33" ht="24" hidden="1">
      <c r="A75" s="253">
        <f>Piloto!B153</f>
        <v>804</v>
      </c>
      <c r="B75" s="253" t="s">
        <v>167</v>
      </c>
      <c r="C75" s="341">
        <f>Piloto!G153</f>
        <v>47.01</v>
      </c>
      <c r="D75" s="250">
        <v>47.01</v>
      </c>
      <c r="E75" s="250"/>
      <c r="F75" s="251">
        <v>175</v>
      </c>
      <c r="G75" s="251" t="s">
        <v>197</v>
      </c>
      <c r="H75" s="251"/>
      <c r="I75" s="338"/>
      <c r="J75" s="338"/>
      <c r="K75" s="336">
        <f t="shared" si="0"/>
        <v>9731.9081046585834</v>
      </c>
      <c r="L75" s="336">
        <f>VLOOKUP(A75,Piloto!$B$97:$G$442,5,FALSE)</f>
        <v>457497</v>
      </c>
      <c r="M75" s="249">
        <f t="shared" si="1"/>
        <v>18299.88</v>
      </c>
      <c r="N75" s="249">
        <f t="shared" si="2"/>
        <v>9149.94</v>
      </c>
      <c r="O75" s="249">
        <f t="shared" si="3"/>
        <v>7434.3262500000001</v>
      </c>
      <c r="P75" s="249">
        <f t="shared" si="4"/>
        <v>22874.850000000002</v>
      </c>
      <c r="Q75" s="249">
        <f t="shared" si="5"/>
        <v>22874.850000000002</v>
      </c>
      <c r="R75" s="249">
        <f t="shared" si="6"/>
        <v>150974.01</v>
      </c>
      <c r="S75" s="249"/>
      <c r="T75" s="252">
        <f t="shared" si="7"/>
        <v>306522.99</v>
      </c>
      <c r="U75" s="257"/>
      <c r="V75" s="249" t="e">
        <f>ROUND(#REF!*W$18,0)*$W$15</f>
        <v>#REF!</v>
      </c>
      <c r="W75" s="249" t="e">
        <f>PMT((1+Piloto!#REF!)^(IF($W$14="Semestrais",6,IF($W$14="Anuais",12,1)))-1,$W$15,-V75)</f>
        <v>#REF!</v>
      </c>
      <c r="X75" s="249" t="e">
        <f>ROUND(#REF!*Y$18,0)*$Y$15</f>
        <v>#REF!</v>
      </c>
      <c r="Y75" s="249" t="e">
        <f>PMT((1+Piloto!#REF!)^(IF($Y$14="Semestrais",6,IF($Y$14="Anuais",12,1)))-1,$Y$15,-X75)</f>
        <v>#REF!</v>
      </c>
      <c r="Z75" s="248"/>
      <c r="AA75" s="48" t="str">
        <f>VLOOKUP(A75,Piloto!B153:I498,4,FALSE)</f>
        <v>Contrato</v>
      </c>
      <c r="AD75" s="342"/>
      <c r="AE75" s="342"/>
      <c r="AF75" s="342"/>
      <c r="AG75" s="271"/>
    </row>
    <row r="76" spans="1:33" ht="24" hidden="1">
      <c r="A76" s="253">
        <f>Piloto!B154</f>
        <v>805</v>
      </c>
      <c r="B76" s="253" t="s">
        <v>167</v>
      </c>
      <c r="C76" s="341">
        <f>Piloto!G154</f>
        <v>47.01</v>
      </c>
      <c r="D76" s="250">
        <v>47.01</v>
      </c>
      <c r="E76" s="250"/>
      <c r="F76" s="251">
        <v>48</v>
      </c>
      <c r="G76" s="251" t="s">
        <v>172</v>
      </c>
      <c r="H76" s="251"/>
      <c r="I76" s="338"/>
      <c r="J76" s="338"/>
      <c r="K76" s="336">
        <f t="shared" si="0"/>
        <v>9731.9081046585834</v>
      </c>
      <c r="L76" s="336">
        <f>VLOOKUP(A76,Piloto!$B$97:$G$442,5,FALSE)</f>
        <v>457497</v>
      </c>
      <c r="M76" s="249">
        <f t="shared" si="1"/>
        <v>18299.88</v>
      </c>
      <c r="N76" s="249">
        <f t="shared" si="2"/>
        <v>9149.94</v>
      </c>
      <c r="O76" s="249">
        <f t="shared" si="3"/>
        <v>7434.3262500000001</v>
      </c>
      <c r="P76" s="249">
        <f t="shared" si="4"/>
        <v>22874.850000000002</v>
      </c>
      <c r="Q76" s="249">
        <f t="shared" si="5"/>
        <v>22874.850000000002</v>
      </c>
      <c r="R76" s="249">
        <f t="shared" si="6"/>
        <v>150974.01</v>
      </c>
      <c r="S76" s="249"/>
      <c r="T76" s="252">
        <f t="shared" si="7"/>
        <v>306522.99</v>
      </c>
      <c r="U76" s="257"/>
      <c r="V76" s="249" t="e">
        <f>ROUND(#REF!*W$18,0)*$W$15</f>
        <v>#REF!</v>
      </c>
      <c r="W76" s="249" t="e">
        <f>PMT((1+Piloto!#REF!)^(IF($W$14="Semestrais",6,IF($W$14="Anuais",12,1)))-1,$W$15,-V76)</f>
        <v>#REF!</v>
      </c>
      <c r="X76" s="249" t="e">
        <f>ROUND(#REF!*Y$18,0)*$Y$15</f>
        <v>#REF!</v>
      </c>
      <c r="Y76" s="249" t="e">
        <f>PMT((1+Piloto!#REF!)^(IF($Y$14="Semestrais",6,IF($Y$14="Anuais",12,1)))-1,$Y$15,-X76)</f>
        <v>#REF!</v>
      </c>
      <c r="Z76" s="248"/>
      <c r="AA76" s="48" t="str">
        <f>VLOOKUP(A76,Piloto!B154:I499,4,FALSE)</f>
        <v>Contrato</v>
      </c>
      <c r="AD76" s="342"/>
      <c r="AE76" s="342"/>
      <c r="AF76" s="342"/>
      <c r="AG76" s="271"/>
    </row>
    <row r="77" spans="1:33" ht="24" hidden="1">
      <c r="A77" s="253">
        <f>Piloto!B155</f>
        <v>806</v>
      </c>
      <c r="B77" s="253" t="s">
        <v>167</v>
      </c>
      <c r="C77" s="341">
        <f>Piloto!G155</f>
        <v>47.01</v>
      </c>
      <c r="D77" s="250">
        <v>47.01</v>
      </c>
      <c r="E77" s="250"/>
      <c r="F77" s="251">
        <v>49</v>
      </c>
      <c r="G77" s="251" t="s">
        <v>172</v>
      </c>
      <c r="H77" s="251"/>
      <c r="I77" s="338"/>
      <c r="J77" s="338"/>
      <c r="K77" s="336">
        <f t="shared" si="0"/>
        <v>9731.9081046585834</v>
      </c>
      <c r="L77" s="336">
        <f>VLOOKUP(A77,Piloto!$B$97:$G$442,5,FALSE)</f>
        <v>457497</v>
      </c>
      <c r="M77" s="249">
        <f t="shared" si="1"/>
        <v>18299.88</v>
      </c>
      <c r="N77" s="249">
        <f t="shared" si="2"/>
        <v>9149.94</v>
      </c>
      <c r="O77" s="249">
        <f t="shared" si="3"/>
        <v>7434.3262500000001</v>
      </c>
      <c r="P77" s="249">
        <f t="shared" si="4"/>
        <v>22874.850000000002</v>
      </c>
      <c r="Q77" s="249">
        <f t="shared" si="5"/>
        <v>22874.850000000002</v>
      </c>
      <c r="R77" s="249">
        <f t="shared" si="6"/>
        <v>150974.01</v>
      </c>
      <c r="S77" s="249"/>
      <c r="T77" s="252">
        <f t="shared" si="7"/>
        <v>306522.99</v>
      </c>
      <c r="U77" s="257"/>
      <c r="V77" s="249" t="e">
        <f>ROUND(#REF!*W$18,0)*$W$15</f>
        <v>#REF!</v>
      </c>
      <c r="W77" s="249" t="e">
        <f>PMT((1+Piloto!#REF!)^(IF($W$14="Semestrais",6,IF($W$14="Anuais",12,1)))-1,$W$15,-V77)</f>
        <v>#REF!</v>
      </c>
      <c r="X77" s="249" t="e">
        <f>ROUND(#REF!*Y$18,0)*$Y$15</f>
        <v>#REF!</v>
      </c>
      <c r="Y77" s="249" t="e">
        <f>PMT((1+Piloto!#REF!)^(IF($Y$14="Semestrais",6,IF($Y$14="Anuais",12,1)))-1,$Y$15,-X77)</f>
        <v>#REF!</v>
      </c>
      <c r="Z77" s="248"/>
      <c r="AA77" s="48" t="str">
        <f>VLOOKUP(A77,Piloto!B155:I532,4,FALSE)</f>
        <v>Contrato</v>
      </c>
      <c r="AD77" s="342"/>
      <c r="AE77" s="342"/>
      <c r="AF77" s="342"/>
      <c r="AG77" s="271"/>
    </row>
    <row r="78" spans="1:33" ht="24" hidden="1">
      <c r="A78" s="253">
        <f>Piloto!B156</f>
        <v>807</v>
      </c>
      <c r="B78" s="253" t="s">
        <v>160</v>
      </c>
      <c r="C78" s="341">
        <f>Piloto!G156</f>
        <v>75.959999999999994</v>
      </c>
      <c r="D78" s="250">
        <v>75.959999999999994</v>
      </c>
      <c r="E78" s="250"/>
      <c r="F78" s="251">
        <v>252</v>
      </c>
      <c r="G78" s="251" t="s">
        <v>161</v>
      </c>
      <c r="H78" s="251"/>
      <c r="I78" s="338"/>
      <c r="J78" s="338"/>
      <c r="K78" s="336">
        <f t="shared" si="0"/>
        <v>9746.0637177461831</v>
      </c>
      <c r="L78" s="336">
        <f>VLOOKUP(A78,Piloto!$B$97:$G$442,5,FALSE)</f>
        <v>740311</v>
      </c>
      <c r="M78" s="249">
        <f t="shared" si="1"/>
        <v>29612.440000000002</v>
      </c>
      <c r="N78" s="249">
        <f t="shared" si="2"/>
        <v>14806.220000000001</v>
      </c>
      <c r="O78" s="249">
        <f t="shared" si="3"/>
        <v>12030.053750000001</v>
      </c>
      <c r="P78" s="249">
        <f t="shared" si="4"/>
        <v>37015.550000000003</v>
      </c>
      <c r="Q78" s="249">
        <f t="shared" si="5"/>
        <v>37015.550000000003</v>
      </c>
      <c r="R78" s="249">
        <f t="shared" si="6"/>
        <v>244302.63</v>
      </c>
      <c r="S78" s="249"/>
      <c r="T78" s="252">
        <f t="shared" si="7"/>
        <v>496008.37000000005</v>
      </c>
      <c r="U78" s="257"/>
      <c r="V78" s="249" t="e">
        <f>ROUND(#REF!*W$18,0)*$W$15</f>
        <v>#REF!</v>
      </c>
      <c r="W78" s="249" t="e">
        <f>PMT((1+Piloto!#REF!)^(IF($W$14="Semestrais",6,IF($W$14="Anuais",12,1)))-1,$W$15,-V78)</f>
        <v>#REF!</v>
      </c>
      <c r="X78" s="249" t="e">
        <f>ROUND(#REF!*Y$18,0)*$Y$15</f>
        <v>#REF!</v>
      </c>
      <c r="Y78" s="249" t="e">
        <f>PMT((1+Piloto!#REF!)^(IF($Y$14="Semestrais",6,IF($Y$14="Anuais",12,1)))-1,$Y$15,-X78)</f>
        <v>#REF!</v>
      </c>
      <c r="Z78" s="248"/>
      <c r="AA78" s="48" t="str">
        <f>VLOOKUP(A78,Piloto!B156:I533,4,FALSE)</f>
        <v>Contrato</v>
      </c>
      <c r="AD78" s="342"/>
      <c r="AE78" s="342"/>
      <c r="AF78" s="342"/>
      <c r="AG78" s="271"/>
    </row>
    <row r="79" spans="1:33" ht="24" hidden="1">
      <c r="A79" s="253">
        <f>Piloto!B157</f>
        <v>808</v>
      </c>
      <c r="B79" s="253" t="s">
        <v>160</v>
      </c>
      <c r="C79" s="341">
        <f>Piloto!G157</f>
        <v>72.08</v>
      </c>
      <c r="D79" s="250">
        <v>72.08</v>
      </c>
      <c r="E79" s="250"/>
      <c r="F79" s="251">
        <v>288</v>
      </c>
      <c r="G79" s="251" t="s">
        <v>164</v>
      </c>
      <c r="H79" s="251"/>
      <c r="I79" s="338"/>
      <c r="J79" s="338"/>
      <c r="K79" s="336">
        <f t="shared" si="0"/>
        <v>9746.0599334073249</v>
      </c>
      <c r="L79" s="336">
        <f>VLOOKUP(A79,Piloto!$B$97:$G$442,5,FALSE)</f>
        <v>702496</v>
      </c>
      <c r="M79" s="249">
        <f t="shared" si="1"/>
        <v>28099.84</v>
      </c>
      <c r="N79" s="249">
        <f t="shared" si="2"/>
        <v>14049.92</v>
      </c>
      <c r="O79" s="249">
        <f t="shared" si="3"/>
        <v>11415.56</v>
      </c>
      <c r="P79" s="249">
        <f t="shared" si="4"/>
        <v>35124.800000000003</v>
      </c>
      <c r="Q79" s="249">
        <f t="shared" si="5"/>
        <v>35124.800000000003</v>
      </c>
      <c r="R79" s="249">
        <f t="shared" si="6"/>
        <v>231823.68</v>
      </c>
      <c r="S79" s="249"/>
      <c r="T79" s="252">
        <f t="shared" si="7"/>
        <v>470672.32</v>
      </c>
      <c r="U79" s="257"/>
      <c r="V79" s="249" t="e">
        <f>ROUND(#REF!*W$18,0)*$W$15</f>
        <v>#REF!</v>
      </c>
      <c r="W79" s="249" t="e">
        <f>PMT((1+Piloto!#REF!)^(IF($W$14="Semestrais",6,IF($W$14="Anuais",12,1)))-1,$W$15,-V79)</f>
        <v>#REF!</v>
      </c>
      <c r="X79" s="249" t="e">
        <f>ROUND(#REF!*Y$18,0)*$Y$15</f>
        <v>#REF!</v>
      </c>
      <c r="Y79" s="249" t="e">
        <f>PMT((1+Piloto!#REF!)^(IF($Y$14="Semestrais",6,IF($Y$14="Anuais",12,1)))-1,$Y$15,-X79)</f>
        <v>#REF!</v>
      </c>
      <c r="Z79" s="248"/>
      <c r="AA79" s="48" t="str">
        <f>VLOOKUP(A79,Piloto!B157:I534,4,FALSE)</f>
        <v>Contrato</v>
      </c>
      <c r="AD79" s="342"/>
      <c r="AE79" s="342"/>
      <c r="AF79" s="342"/>
      <c r="AG79" s="271"/>
    </row>
    <row r="80" spans="1:33" ht="24" hidden="1">
      <c r="A80" s="253">
        <f>Piloto!B158</f>
        <v>809</v>
      </c>
      <c r="B80" s="253" t="s">
        <v>157</v>
      </c>
      <c r="C80" s="341">
        <f>Piloto!G158</f>
        <v>55.97</v>
      </c>
      <c r="D80" s="250">
        <v>55.97</v>
      </c>
      <c r="E80" s="250"/>
      <c r="F80" s="251">
        <v>308</v>
      </c>
      <c r="G80" s="251" t="s">
        <v>170</v>
      </c>
      <c r="H80" s="251"/>
      <c r="I80" s="338"/>
      <c r="J80" s="338"/>
      <c r="K80" s="336">
        <f t="shared" si="0"/>
        <v>9733.32142219046</v>
      </c>
      <c r="L80" s="336">
        <f>VLOOKUP(A80,Piloto!$B$97:$G$442,5,FALSE)</f>
        <v>544774</v>
      </c>
      <c r="M80" s="249">
        <f t="shared" si="1"/>
        <v>21790.959999999999</v>
      </c>
      <c r="N80" s="249">
        <f t="shared" si="2"/>
        <v>10895.48</v>
      </c>
      <c r="O80" s="249">
        <f t="shared" si="3"/>
        <v>8852.5774999999994</v>
      </c>
      <c r="P80" s="249">
        <f t="shared" si="4"/>
        <v>27238.7</v>
      </c>
      <c r="Q80" s="249">
        <f t="shared" si="5"/>
        <v>27238.7</v>
      </c>
      <c r="R80" s="249">
        <f t="shared" si="6"/>
        <v>179775.42</v>
      </c>
      <c r="S80" s="249"/>
      <c r="T80" s="252">
        <f t="shared" si="7"/>
        <v>364998.58</v>
      </c>
      <c r="U80" s="257"/>
      <c r="V80" s="249" t="e">
        <f>ROUND(#REF!*W$18,0)*$W$15</f>
        <v>#REF!</v>
      </c>
      <c r="W80" s="249" t="e">
        <f>PMT((1+Piloto!#REF!)^(IF($W$14="Semestrais",6,IF($W$14="Anuais",12,1)))-1,$W$15,-V80)</f>
        <v>#REF!</v>
      </c>
      <c r="X80" s="249" t="e">
        <f>ROUND(#REF!*Y$18,0)*$Y$15</f>
        <v>#REF!</v>
      </c>
      <c r="Y80" s="249" t="e">
        <f>PMT((1+Piloto!#REF!)^(IF($Y$14="Semestrais",6,IF($Y$14="Anuais",12,1)))-1,$Y$15,-X80)</f>
        <v>#REF!</v>
      </c>
      <c r="Z80" s="248"/>
      <c r="AA80" s="48" t="str">
        <f>VLOOKUP(A80,Piloto!B158:I535,4,FALSE)</f>
        <v>Contrato</v>
      </c>
      <c r="AD80" s="342"/>
      <c r="AE80" s="342"/>
      <c r="AF80" s="342"/>
      <c r="AG80" s="271"/>
    </row>
    <row r="81" spans="1:33" ht="24" hidden="1">
      <c r="A81" s="253">
        <f>Piloto!B159</f>
        <v>810</v>
      </c>
      <c r="B81" s="253" t="s">
        <v>167</v>
      </c>
      <c r="C81" s="341">
        <f>Piloto!G159</f>
        <v>51.44</v>
      </c>
      <c r="D81" s="250">
        <v>51.44</v>
      </c>
      <c r="E81" s="250"/>
      <c r="F81" s="251">
        <v>107</v>
      </c>
      <c r="G81" s="251" t="s">
        <v>158</v>
      </c>
      <c r="H81" s="251"/>
      <c r="I81" s="338"/>
      <c r="J81" s="338"/>
      <c r="K81" s="336">
        <f t="shared" si="0"/>
        <v>9752.2161741835152</v>
      </c>
      <c r="L81" s="336">
        <f>VLOOKUP(A81,Piloto!$B$97:$G$442,5,FALSE)</f>
        <v>501654</v>
      </c>
      <c r="M81" s="249">
        <f t="shared" si="1"/>
        <v>20066.16</v>
      </c>
      <c r="N81" s="249">
        <f t="shared" si="2"/>
        <v>10033.08</v>
      </c>
      <c r="O81" s="249">
        <f t="shared" si="3"/>
        <v>8151.8775000000005</v>
      </c>
      <c r="P81" s="249">
        <f t="shared" si="4"/>
        <v>25082.7</v>
      </c>
      <c r="Q81" s="249">
        <f t="shared" si="5"/>
        <v>25082.7</v>
      </c>
      <c r="R81" s="249">
        <f t="shared" si="6"/>
        <v>165545.82</v>
      </c>
      <c r="S81" s="249"/>
      <c r="T81" s="252">
        <f t="shared" si="7"/>
        <v>336108.18</v>
      </c>
      <c r="U81" s="257"/>
      <c r="V81" s="249" t="e">
        <f>ROUND(#REF!*W$18,0)*$W$15</f>
        <v>#REF!</v>
      </c>
      <c r="W81" s="249" t="e">
        <f>PMT((1+Piloto!#REF!)^(IF($W$14="Semestrais",6,IF($W$14="Anuais",12,1)))-1,$W$15,-V81)</f>
        <v>#REF!</v>
      </c>
      <c r="X81" s="249" t="e">
        <f>ROUND(#REF!*Y$18,0)*$Y$15</f>
        <v>#REF!</v>
      </c>
      <c r="Y81" s="249" t="e">
        <f>PMT((1+Piloto!#REF!)^(IF($Y$14="Semestrais",6,IF($Y$14="Anuais",12,1)))-1,$Y$15,-X81)</f>
        <v>#REF!</v>
      </c>
      <c r="Z81" s="248"/>
      <c r="AA81" s="48" t="str">
        <f>VLOOKUP(A81,Piloto!B159:I536,4,FALSE)</f>
        <v>Contrato</v>
      </c>
      <c r="AD81" s="342"/>
      <c r="AE81" s="342"/>
      <c r="AF81" s="342"/>
      <c r="AG81" s="271"/>
    </row>
    <row r="82" spans="1:33" ht="24" hidden="1">
      <c r="A82" s="253">
        <f>Piloto!B160</f>
        <v>811</v>
      </c>
      <c r="B82" s="253" t="s">
        <v>167</v>
      </c>
      <c r="C82" s="341">
        <f>Piloto!G160</f>
        <v>51.5</v>
      </c>
      <c r="D82" s="250">
        <v>51.5</v>
      </c>
      <c r="E82" s="250"/>
      <c r="F82" s="251">
        <v>131</v>
      </c>
      <c r="G82" s="251" t="s">
        <v>158</v>
      </c>
      <c r="H82" s="251"/>
      <c r="I82" s="338"/>
      <c r="J82" s="338"/>
      <c r="K82" s="336">
        <f t="shared" si="0"/>
        <v>9752.213592233009</v>
      </c>
      <c r="L82" s="336">
        <f>VLOOKUP(A82,Piloto!$B$97:$G$442,5,FALSE)</f>
        <v>502239</v>
      </c>
      <c r="M82" s="249">
        <f t="shared" si="1"/>
        <v>20089.560000000001</v>
      </c>
      <c r="N82" s="249">
        <f t="shared" si="2"/>
        <v>10044.780000000001</v>
      </c>
      <c r="O82" s="249">
        <f t="shared" si="3"/>
        <v>8161.38375</v>
      </c>
      <c r="P82" s="249">
        <f t="shared" si="4"/>
        <v>25111.95</v>
      </c>
      <c r="Q82" s="249">
        <f t="shared" si="5"/>
        <v>25111.95</v>
      </c>
      <c r="R82" s="249">
        <f t="shared" si="6"/>
        <v>165738.87000000002</v>
      </c>
      <c r="S82" s="249"/>
      <c r="T82" s="252">
        <f t="shared" si="7"/>
        <v>336500.13</v>
      </c>
      <c r="U82" s="257"/>
      <c r="V82" s="249" t="e">
        <f>ROUND(#REF!*W$18,0)*$W$15</f>
        <v>#REF!</v>
      </c>
      <c r="W82" s="249" t="e">
        <f>PMT((1+Piloto!#REF!)^(IF($W$14="Semestrais",6,IF($W$14="Anuais",12,1)))-1,$W$15,-V82)</f>
        <v>#REF!</v>
      </c>
      <c r="X82" s="249" t="e">
        <f>ROUND(#REF!*Y$18,0)*$Y$15</f>
        <v>#REF!</v>
      </c>
      <c r="Y82" s="249" t="e">
        <f>PMT((1+Piloto!#REF!)^(IF($Y$14="Semestrais",6,IF($Y$14="Anuais",12,1)))-1,$Y$15,-X82)</f>
        <v>#REF!</v>
      </c>
      <c r="Z82" s="248"/>
      <c r="AA82" s="48" t="str">
        <f>VLOOKUP(A82,Piloto!B160:I537,4,FALSE)</f>
        <v>Contrato</v>
      </c>
      <c r="AD82" s="342"/>
      <c r="AE82" s="342"/>
      <c r="AF82" s="342"/>
      <c r="AG82" s="271"/>
    </row>
    <row r="83" spans="1:33" ht="24" hidden="1">
      <c r="A83" s="253">
        <f>Piloto!B161</f>
        <v>812</v>
      </c>
      <c r="B83" s="253" t="s">
        <v>167</v>
      </c>
      <c r="C83" s="341">
        <f>Piloto!G161</f>
        <v>51.44</v>
      </c>
      <c r="D83" s="250">
        <v>51.44</v>
      </c>
      <c r="E83" s="250"/>
      <c r="F83" s="251">
        <v>105</v>
      </c>
      <c r="G83" s="251" t="s">
        <v>158</v>
      </c>
      <c r="H83" s="251"/>
      <c r="I83" s="338"/>
      <c r="J83" s="338"/>
      <c r="K83" s="336">
        <f t="shared" ref="K83:K146" si="8">L83/C83</f>
        <v>9752.2161741835152</v>
      </c>
      <c r="L83" s="336">
        <f>VLOOKUP(A83,Piloto!$B$97:$G$442,5,FALSE)</f>
        <v>501654</v>
      </c>
      <c r="M83" s="249">
        <f t="shared" si="1"/>
        <v>20066.16</v>
      </c>
      <c r="N83" s="249">
        <f t="shared" si="2"/>
        <v>10033.08</v>
      </c>
      <c r="O83" s="249">
        <f t="shared" si="3"/>
        <v>8151.8775000000005</v>
      </c>
      <c r="P83" s="249">
        <f t="shared" si="4"/>
        <v>25082.7</v>
      </c>
      <c r="Q83" s="249">
        <f t="shared" si="5"/>
        <v>25082.7</v>
      </c>
      <c r="R83" s="249">
        <f t="shared" si="6"/>
        <v>165545.82</v>
      </c>
      <c r="S83" s="249"/>
      <c r="T83" s="252">
        <f t="shared" si="7"/>
        <v>336108.18</v>
      </c>
      <c r="U83" s="257"/>
      <c r="V83" s="249" t="e">
        <f>ROUND(#REF!*W$18,0)*$W$15</f>
        <v>#REF!</v>
      </c>
      <c r="W83" s="249" t="e">
        <f>PMT((1+Piloto!#REF!)^(IF($W$14="Semestrais",6,IF($W$14="Anuais",12,1)))-1,$W$15,-V83)</f>
        <v>#REF!</v>
      </c>
      <c r="X83" s="249" t="e">
        <f>ROUND(#REF!*Y$18,0)*$Y$15</f>
        <v>#REF!</v>
      </c>
      <c r="Y83" s="249" t="e">
        <f>PMT((1+Piloto!#REF!)^(IF($Y$14="Semestrais",6,IF($Y$14="Anuais",12,1)))-1,$Y$15,-X83)</f>
        <v>#REF!</v>
      </c>
      <c r="Z83" s="248"/>
      <c r="AA83" s="48" t="str">
        <f>VLOOKUP(A83,Piloto!B161:I538,4,FALSE)</f>
        <v>Contrato</v>
      </c>
      <c r="AD83" s="342"/>
      <c r="AE83" s="342"/>
      <c r="AF83" s="342"/>
      <c r="AG83" s="271"/>
    </row>
    <row r="84" spans="1:33" ht="24" hidden="1">
      <c r="A84" s="253">
        <f>Piloto!B162</f>
        <v>901</v>
      </c>
      <c r="B84" s="253" t="s">
        <v>157</v>
      </c>
      <c r="C84" s="341">
        <f>Piloto!G162</f>
        <v>55.97</v>
      </c>
      <c r="D84" s="250">
        <v>55.97</v>
      </c>
      <c r="E84" s="250"/>
      <c r="F84" s="251">
        <v>100</v>
      </c>
      <c r="G84" s="251" t="s">
        <v>158</v>
      </c>
      <c r="H84" s="251"/>
      <c r="I84" s="338"/>
      <c r="J84" s="338"/>
      <c r="K84" s="336">
        <f t="shared" si="8"/>
        <v>9804.1272110058962</v>
      </c>
      <c r="L84" s="336">
        <f>VLOOKUP(A84,Piloto!$B$97:$G$442,5,FALSE)</f>
        <v>548737</v>
      </c>
      <c r="M84" s="249">
        <f t="shared" si="1"/>
        <v>21949.48</v>
      </c>
      <c r="N84" s="249">
        <f t="shared" si="2"/>
        <v>10974.74</v>
      </c>
      <c r="O84" s="249">
        <f t="shared" si="3"/>
        <v>8916.9762499999997</v>
      </c>
      <c r="P84" s="249">
        <f t="shared" si="4"/>
        <v>27436.850000000002</v>
      </c>
      <c r="Q84" s="249">
        <f t="shared" si="5"/>
        <v>27436.850000000002</v>
      </c>
      <c r="R84" s="249">
        <f t="shared" si="6"/>
        <v>181083.21</v>
      </c>
      <c r="S84" s="249"/>
      <c r="T84" s="252">
        <f t="shared" si="7"/>
        <v>367653.79000000004</v>
      </c>
      <c r="U84" s="257"/>
      <c r="V84" s="249" t="e">
        <f>ROUND(#REF!*W$18,0)*$W$15</f>
        <v>#REF!</v>
      </c>
      <c r="W84" s="249" t="e">
        <f>PMT((1+Piloto!#REF!)^(IF($W$14="Semestrais",6,IF($W$14="Anuais",12,1)))-1,$W$15,-V84)</f>
        <v>#REF!</v>
      </c>
      <c r="X84" s="249" t="e">
        <f>ROUND(#REF!*Y$18,0)*$Y$15</f>
        <v>#REF!</v>
      </c>
      <c r="Y84" s="249" t="e">
        <f>PMT((1+Piloto!#REF!)^(IF($Y$14="Semestrais",6,IF($Y$14="Anuais",12,1)))-1,$Y$15,-X84)</f>
        <v>#REF!</v>
      </c>
      <c r="Z84" s="248"/>
      <c r="AA84" s="48" t="str">
        <f>VLOOKUP(A84,Piloto!B162:I539,4,FALSE)</f>
        <v>Contrato</v>
      </c>
      <c r="AD84" s="342"/>
      <c r="AE84" s="342"/>
      <c r="AF84" s="342"/>
      <c r="AG84" s="271"/>
    </row>
    <row r="85" spans="1:33" ht="24" hidden="1">
      <c r="A85" s="253">
        <f>Piloto!B163</f>
        <v>902</v>
      </c>
      <c r="B85" s="253" t="s">
        <v>160</v>
      </c>
      <c r="C85" s="341">
        <f>Piloto!G163</f>
        <v>72.08</v>
      </c>
      <c r="D85" s="250">
        <v>72.08</v>
      </c>
      <c r="E85" s="250"/>
      <c r="F85" s="251">
        <v>278</v>
      </c>
      <c r="G85" s="251" t="s">
        <v>164</v>
      </c>
      <c r="H85" s="251"/>
      <c r="I85" s="338"/>
      <c r="J85" s="338"/>
      <c r="K85" s="336">
        <f t="shared" si="8"/>
        <v>9743.8124306326299</v>
      </c>
      <c r="L85" s="336">
        <f>VLOOKUP(A85,Piloto!$B$97:$G$442,5,FALSE)</f>
        <v>702334</v>
      </c>
      <c r="M85" s="249">
        <f t="shared" si="1"/>
        <v>28093.360000000001</v>
      </c>
      <c r="N85" s="249">
        <f t="shared" si="2"/>
        <v>14046.68</v>
      </c>
      <c r="O85" s="249">
        <f t="shared" si="3"/>
        <v>11412.9275</v>
      </c>
      <c r="P85" s="249">
        <f t="shared" si="4"/>
        <v>35116.700000000004</v>
      </c>
      <c r="Q85" s="249">
        <f t="shared" si="5"/>
        <v>35116.700000000004</v>
      </c>
      <c r="R85" s="249">
        <f t="shared" si="6"/>
        <v>231770.22000000003</v>
      </c>
      <c r="S85" s="249"/>
      <c r="T85" s="252">
        <f t="shared" si="7"/>
        <v>470563.78</v>
      </c>
      <c r="U85" s="257"/>
      <c r="V85" s="249" t="e">
        <f>ROUND(#REF!*W$18,0)*$W$15</f>
        <v>#REF!</v>
      </c>
      <c r="W85" s="249" t="e">
        <f>PMT((1+Piloto!#REF!)^(IF($W$14="Semestrais",6,IF($W$14="Anuais",12,1)))-1,$W$15,-V85)</f>
        <v>#REF!</v>
      </c>
      <c r="X85" s="249" t="e">
        <f>ROUND(#REF!*Y$18,0)*$Y$15</f>
        <v>#REF!</v>
      </c>
      <c r="Y85" s="249" t="e">
        <f>PMT((1+Piloto!#REF!)^(IF($Y$14="Semestrais",6,IF($Y$14="Anuais",12,1)))-1,$Y$15,-X85)</f>
        <v>#REF!</v>
      </c>
      <c r="Z85" s="248"/>
      <c r="AA85" s="48" t="str">
        <f>VLOOKUP(A85,Piloto!B163:I540,4,FALSE)</f>
        <v>Contrato</v>
      </c>
      <c r="AD85" s="342"/>
      <c r="AE85" s="342"/>
      <c r="AF85" s="342"/>
      <c r="AG85" s="271"/>
    </row>
    <row r="86" spans="1:33" ht="24" hidden="1">
      <c r="A86" s="365">
        <f>Piloto!B164</f>
        <v>903</v>
      </c>
      <c r="B86" s="253" t="s">
        <v>160</v>
      </c>
      <c r="C86" s="341">
        <f>Piloto!G164</f>
        <v>75.97</v>
      </c>
      <c r="D86" s="250">
        <v>75.97</v>
      </c>
      <c r="E86" s="250"/>
      <c r="F86" s="251">
        <v>244</v>
      </c>
      <c r="G86" s="251" t="s">
        <v>161</v>
      </c>
      <c r="H86" s="251"/>
      <c r="I86" s="338"/>
      <c r="J86" s="338"/>
      <c r="K86" s="336">
        <f t="shared" si="8"/>
        <v>9743.8199289193108</v>
      </c>
      <c r="L86" s="336">
        <f>VLOOKUP(A86,Piloto!$B$97:$G$442,5,FALSE)</f>
        <v>740238</v>
      </c>
      <c r="M86" s="249">
        <f t="shared" ref="M86:M149" si="9">L86*$M$18</f>
        <v>29609.52</v>
      </c>
      <c r="N86" s="249">
        <f t="shared" ref="N86:N149" si="10">L86*$N$18</f>
        <v>14804.76</v>
      </c>
      <c r="O86" s="249">
        <f t="shared" ref="O86:O149" si="11">L86*$O$18</f>
        <v>12028.8675</v>
      </c>
      <c r="P86" s="249">
        <f t="shared" ref="P86:P149" si="12">L86*$P$18</f>
        <v>37011.9</v>
      </c>
      <c r="Q86" s="249">
        <f t="shared" ref="Q86:Q149" si="13">L86*$Q$18</f>
        <v>37011.9</v>
      </c>
      <c r="R86" s="249">
        <f t="shared" ref="R86:R149" si="14">M86*$M$15+N86*$N$15+O86*$O$15+P86*$P$15+Q86*$Q$15</f>
        <v>244278.53999999998</v>
      </c>
      <c r="S86" s="249"/>
      <c r="T86" s="252">
        <f t="shared" ref="T86:T149" si="15">L86*$T$18</f>
        <v>495959.46</v>
      </c>
      <c r="U86" s="257"/>
      <c r="V86" s="249" t="e">
        <f>ROUND(#REF!*W$18,0)*$W$15</f>
        <v>#REF!</v>
      </c>
      <c r="W86" s="249" t="e">
        <f>PMT((1+Piloto!#REF!)^(IF($W$14="Semestrais",6,IF($W$14="Anuais",12,1)))-1,$W$15,-V86)</f>
        <v>#REF!</v>
      </c>
      <c r="X86" s="249" t="e">
        <f>ROUND(#REF!*Y$18,0)*$Y$15</f>
        <v>#REF!</v>
      </c>
      <c r="Y86" s="249" t="e">
        <f>PMT((1+Piloto!#REF!)^(IF($Y$14="Semestrais",6,IF($Y$14="Anuais",12,1)))-1,$Y$15,-X86)</f>
        <v>#REF!</v>
      </c>
      <c r="Z86" s="248"/>
      <c r="AA86" s="48" t="str">
        <f>VLOOKUP(A86,Piloto!B164:I541,4,FALSE)</f>
        <v>Contrato</v>
      </c>
      <c r="AD86" s="342"/>
      <c r="AE86" s="342"/>
      <c r="AF86" s="342"/>
      <c r="AG86" s="271"/>
    </row>
    <row r="87" spans="1:33" ht="24" hidden="1">
      <c r="A87" s="253">
        <f>Piloto!B165</f>
        <v>904</v>
      </c>
      <c r="B87" s="253" t="s">
        <v>167</v>
      </c>
      <c r="C87" s="341">
        <f>Piloto!G165</f>
        <v>47.01</v>
      </c>
      <c r="D87" s="250">
        <v>47.01</v>
      </c>
      <c r="E87" s="250"/>
      <c r="F87" s="251">
        <v>25</v>
      </c>
      <c r="G87" s="251" t="s">
        <v>172</v>
      </c>
      <c r="H87" s="251"/>
      <c r="I87" s="338"/>
      <c r="J87" s="338"/>
      <c r="K87" s="336">
        <f t="shared" si="8"/>
        <v>9804.1693256753879</v>
      </c>
      <c r="L87" s="336">
        <f>VLOOKUP(A87,Piloto!$B$97:$G$442,5,FALSE)</f>
        <v>460894</v>
      </c>
      <c r="M87" s="249">
        <f t="shared" si="9"/>
        <v>18435.760000000002</v>
      </c>
      <c r="N87" s="249">
        <f t="shared" si="10"/>
        <v>9217.880000000001</v>
      </c>
      <c r="O87" s="249">
        <f t="shared" si="11"/>
        <v>7489.5275000000001</v>
      </c>
      <c r="P87" s="249">
        <f t="shared" si="12"/>
        <v>23044.7</v>
      </c>
      <c r="Q87" s="249">
        <f t="shared" si="13"/>
        <v>23044.7</v>
      </c>
      <c r="R87" s="249">
        <f t="shared" si="14"/>
        <v>152095.02000000002</v>
      </c>
      <c r="S87" s="249"/>
      <c r="T87" s="252">
        <f t="shared" si="15"/>
        <v>308798.98000000004</v>
      </c>
      <c r="U87" s="257"/>
      <c r="V87" s="249" t="e">
        <f>ROUND(#REF!*W$18,0)*$W$15</f>
        <v>#REF!</v>
      </c>
      <c r="W87" s="249" t="e">
        <f>PMT((1+Piloto!#REF!)^(IF($W$14="Semestrais",6,IF($W$14="Anuais",12,1)))-1,$W$15,-V87)</f>
        <v>#REF!</v>
      </c>
      <c r="X87" s="249" t="e">
        <f>ROUND(#REF!*Y$18,0)*$Y$15</f>
        <v>#REF!</v>
      </c>
      <c r="Y87" s="249" t="e">
        <f>PMT((1+Piloto!#REF!)^(IF($Y$14="Semestrais",6,IF($Y$14="Anuais",12,1)))-1,$Y$15,-X87)</f>
        <v>#REF!</v>
      </c>
      <c r="Z87" s="248"/>
      <c r="AA87" s="48" t="str">
        <f>VLOOKUP(A87,Piloto!B165:I542,4,FALSE)</f>
        <v>Contrato</v>
      </c>
      <c r="AD87" s="342"/>
      <c r="AE87" s="342"/>
      <c r="AF87" s="342"/>
      <c r="AG87" s="271"/>
    </row>
    <row r="88" spans="1:33" ht="24" hidden="1">
      <c r="A88" s="253">
        <f>Piloto!B166</f>
        <v>905</v>
      </c>
      <c r="B88" s="253" t="s">
        <v>167</v>
      </c>
      <c r="C88" s="341">
        <f>Piloto!G166</f>
        <v>47.01</v>
      </c>
      <c r="D88" s="250">
        <v>47.01</v>
      </c>
      <c r="E88" s="250"/>
      <c r="F88" s="251">
        <v>26</v>
      </c>
      <c r="G88" s="251" t="s">
        <v>172</v>
      </c>
      <c r="H88" s="251"/>
      <c r="I88" s="338"/>
      <c r="J88" s="338"/>
      <c r="K88" s="336">
        <f t="shared" si="8"/>
        <v>9804.1693256753879</v>
      </c>
      <c r="L88" s="336">
        <f>VLOOKUP(A88,Piloto!$B$97:$G$442,5,FALSE)</f>
        <v>460894</v>
      </c>
      <c r="M88" s="249">
        <f t="shared" si="9"/>
        <v>18435.760000000002</v>
      </c>
      <c r="N88" s="249">
        <f t="shared" si="10"/>
        <v>9217.880000000001</v>
      </c>
      <c r="O88" s="249">
        <f t="shared" si="11"/>
        <v>7489.5275000000001</v>
      </c>
      <c r="P88" s="249">
        <f t="shared" si="12"/>
        <v>23044.7</v>
      </c>
      <c r="Q88" s="249">
        <f t="shared" si="13"/>
        <v>23044.7</v>
      </c>
      <c r="R88" s="249">
        <f t="shared" si="14"/>
        <v>152095.02000000002</v>
      </c>
      <c r="S88" s="249"/>
      <c r="T88" s="252">
        <f t="shared" si="15"/>
        <v>308798.98000000004</v>
      </c>
      <c r="U88" s="257"/>
      <c r="V88" s="249" t="e">
        <f>ROUND(#REF!*W$18,0)*$W$15</f>
        <v>#REF!</v>
      </c>
      <c r="W88" s="249" t="e">
        <f>PMT((1+Piloto!#REF!)^(IF($W$14="Semestrais",6,IF($W$14="Anuais",12,1)))-1,$W$15,-V88)</f>
        <v>#REF!</v>
      </c>
      <c r="X88" s="249" t="e">
        <f>ROUND(#REF!*Y$18,0)*$Y$15</f>
        <v>#REF!</v>
      </c>
      <c r="Y88" s="249" t="e">
        <f>PMT((1+Piloto!#REF!)^(IF($Y$14="Semestrais",6,IF($Y$14="Anuais",12,1)))-1,$Y$15,-X88)</f>
        <v>#REF!</v>
      </c>
      <c r="Z88" s="248"/>
      <c r="AA88" s="48" t="str">
        <f>VLOOKUP(A88,Piloto!B166:I543,4,FALSE)</f>
        <v>Contrato</v>
      </c>
      <c r="AD88" s="342"/>
      <c r="AE88" s="342"/>
      <c r="AF88" s="342"/>
      <c r="AG88" s="271"/>
    </row>
    <row r="89" spans="1:33" ht="24" hidden="1">
      <c r="A89" s="253">
        <f>Piloto!B167</f>
        <v>906</v>
      </c>
      <c r="B89" s="253" t="s">
        <v>167</v>
      </c>
      <c r="C89" s="341">
        <f>Piloto!G167</f>
        <v>47.01</v>
      </c>
      <c r="D89" s="250">
        <v>47.01</v>
      </c>
      <c r="E89" s="250"/>
      <c r="F89" s="251">
        <v>27</v>
      </c>
      <c r="G89" s="251" t="s">
        <v>172</v>
      </c>
      <c r="H89" s="251"/>
      <c r="I89" s="338"/>
      <c r="J89" s="338"/>
      <c r="K89" s="336">
        <f t="shared" si="8"/>
        <v>9804.1693256753879</v>
      </c>
      <c r="L89" s="336">
        <f>VLOOKUP(A89,Piloto!$B$97:$G$442,5,FALSE)</f>
        <v>460894</v>
      </c>
      <c r="M89" s="249">
        <f t="shared" si="9"/>
        <v>18435.760000000002</v>
      </c>
      <c r="N89" s="249">
        <f t="shared" si="10"/>
        <v>9217.880000000001</v>
      </c>
      <c r="O89" s="249">
        <f t="shared" si="11"/>
        <v>7489.5275000000001</v>
      </c>
      <c r="P89" s="249">
        <f t="shared" si="12"/>
        <v>23044.7</v>
      </c>
      <c r="Q89" s="249">
        <f t="shared" si="13"/>
        <v>23044.7</v>
      </c>
      <c r="R89" s="249">
        <f t="shared" si="14"/>
        <v>152095.02000000002</v>
      </c>
      <c r="S89" s="249"/>
      <c r="T89" s="252">
        <f t="shared" si="15"/>
        <v>308798.98000000004</v>
      </c>
      <c r="U89" s="257"/>
      <c r="V89" s="249" t="e">
        <f>ROUND(#REF!*W$18,0)*$W$15</f>
        <v>#REF!</v>
      </c>
      <c r="W89" s="249" t="e">
        <f>PMT((1+Piloto!#REF!)^(IF($W$14="Semestrais",6,IF($W$14="Anuais",12,1)))-1,$W$15,-V89)</f>
        <v>#REF!</v>
      </c>
      <c r="X89" s="249" t="e">
        <f>ROUND(#REF!*Y$18,0)*$Y$15</f>
        <v>#REF!</v>
      </c>
      <c r="Y89" s="249" t="e">
        <f>PMT((1+Piloto!#REF!)^(IF($Y$14="Semestrais",6,IF($Y$14="Anuais",12,1)))-1,$Y$15,-X89)</f>
        <v>#REF!</v>
      </c>
      <c r="Z89" s="248"/>
      <c r="AA89" s="48" t="str">
        <f>VLOOKUP(A89,Piloto!B167:I544,4,FALSE)</f>
        <v>Contrato</v>
      </c>
      <c r="AD89" s="342"/>
      <c r="AE89" s="342"/>
      <c r="AF89" s="342"/>
      <c r="AG89" s="271"/>
    </row>
    <row r="90" spans="1:33" ht="24" hidden="1">
      <c r="A90" s="365">
        <f>Piloto!B168</f>
        <v>907</v>
      </c>
      <c r="B90" s="253" t="s">
        <v>160</v>
      </c>
      <c r="C90" s="341">
        <f>Piloto!G168</f>
        <v>75.959999999999994</v>
      </c>
      <c r="D90" s="250">
        <v>75.959999999999994</v>
      </c>
      <c r="E90" s="250"/>
      <c r="F90" s="251">
        <v>226</v>
      </c>
      <c r="G90" s="251" t="s">
        <v>161</v>
      </c>
      <c r="H90" s="251"/>
      <c r="I90" s="338"/>
      <c r="J90" s="338"/>
      <c r="K90" s="336">
        <f t="shared" si="8"/>
        <v>9743.8125329120594</v>
      </c>
      <c r="L90" s="336">
        <f>VLOOKUP(A90,Piloto!$B$97:$G$442,5,FALSE)</f>
        <v>740140</v>
      </c>
      <c r="M90" s="249">
        <f t="shared" si="9"/>
        <v>29605.600000000002</v>
      </c>
      <c r="N90" s="249">
        <f t="shared" si="10"/>
        <v>14802.800000000001</v>
      </c>
      <c r="O90" s="249">
        <f t="shared" si="11"/>
        <v>12027.275</v>
      </c>
      <c r="P90" s="249">
        <f t="shared" si="12"/>
        <v>37007</v>
      </c>
      <c r="Q90" s="249">
        <f t="shared" si="13"/>
        <v>37007</v>
      </c>
      <c r="R90" s="249">
        <f t="shared" si="14"/>
        <v>244246.2</v>
      </c>
      <c r="S90" s="249"/>
      <c r="T90" s="252">
        <f t="shared" si="15"/>
        <v>495893.80000000005</v>
      </c>
      <c r="U90" s="257"/>
      <c r="V90" s="249" t="e">
        <f>ROUND(#REF!*W$18,0)*$W$15</f>
        <v>#REF!</v>
      </c>
      <c r="W90" s="249" t="e">
        <f>PMT((1+Piloto!#REF!)^(IF($W$14="Semestrais",6,IF($W$14="Anuais",12,1)))-1,$W$15,-V90)</f>
        <v>#REF!</v>
      </c>
      <c r="X90" s="249" t="e">
        <f>ROUND(#REF!*Y$18,0)*$Y$15</f>
        <v>#REF!</v>
      </c>
      <c r="Y90" s="249" t="e">
        <f>PMT((1+Piloto!#REF!)^(IF($Y$14="Semestrais",6,IF($Y$14="Anuais",12,1)))-1,$Y$15,-X90)</f>
        <v>#REF!</v>
      </c>
      <c r="Z90" s="248"/>
      <c r="AA90" s="48" t="str">
        <f>VLOOKUP(A90,Piloto!B168:I545,4,FALSE)</f>
        <v>Contrato</v>
      </c>
      <c r="AD90" s="342"/>
      <c r="AE90" s="342"/>
      <c r="AF90" s="342"/>
      <c r="AG90" s="271"/>
    </row>
    <row r="91" spans="1:33" ht="24" hidden="1">
      <c r="A91" s="253">
        <f>Piloto!B169</f>
        <v>908</v>
      </c>
      <c r="B91" s="253" t="s">
        <v>160</v>
      </c>
      <c r="C91" s="341">
        <f>Piloto!G169</f>
        <v>72.08</v>
      </c>
      <c r="D91" s="250">
        <v>72.08</v>
      </c>
      <c r="E91" s="250"/>
      <c r="F91" s="251">
        <v>284</v>
      </c>
      <c r="G91" s="251" t="s">
        <v>164</v>
      </c>
      <c r="H91" s="251"/>
      <c r="I91" s="338"/>
      <c r="J91" s="338"/>
      <c r="K91" s="336">
        <f t="shared" si="8"/>
        <v>9743.8124306326299</v>
      </c>
      <c r="L91" s="336">
        <f>VLOOKUP(A91,Piloto!$B$97:$G$442,5,FALSE)</f>
        <v>702334</v>
      </c>
      <c r="M91" s="249">
        <f t="shared" si="9"/>
        <v>28093.360000000001</v>
      </c>
      <c r="N91" s="249">
        <f t="shared" si="10"/>
        <v>14046.68</v>
      </c>
      <c r="O91" s="249">
        <f t="shared" si="11"/>
        <v>11412.9275</v>
      </c>
      <c r="P91" s="249">
        <f t="shared" si="12"/>
        <v>35116.700000000004</v>
      </c>
      <c r="Q91" s="249">
        <f t="shared" si="13"/>
        <v>35116.700000000004</v>
      </c>
      <c r="R91" s="249">
        <f t="shared" si="14"/>
        <v>231770.22000000003</v>
      </c>
      <c r="S91" s="249"/>
      <c r="T91" s="252">
        <f t="shared" si="15"/>
        <v>470563.78</v>
      </c>
      <c r="U91" s="257"/>
      <c r="V91" s="249" t="e">
        <f>ROUND(#REF!*W$18,0)*$W$15</f>
        <v>#REF!</v>
      </c>
      <c r="W91" s="249" t="e">
        <f>PMT((1+Piloto!#REF!)^(IF($W$14="Semestrais",6,IF($W$14="Anuais",12,1)))-1,$W$15,-V91)</f>
        <v>#REF!</v>
      </c>
      <c r="X91" s="249" t="e">
        <f>ROUND(#REF!*Y$18,0)*$Y$15</f>
        <v>#REF!</v>
      </c>
      <c r="Y91" s="249" t="e">
        <f>PMT((1+Piloto!#REF!)^(IF($Y$14="Semestrais",6,IF($Y$14="Anuais",12,1)))-1,$Y$15,-X91)</f>
        <v>#REF!</v>
      </c>
      <c r="Z91" s="248"/>
      <c r="AA91" s="48" t="str">
        <f>VLOOKUP(A91,Piloto!B169:I546,4,FALSE)</f>
        <v>Contrato</v>
      </c>
      <c r="AD91" s="342"/>
      <c r="AE91" s="342"/>
      <c r="AF91" s="342"/>
      <c r="AG91" s="271"/>
    </row>
    <row r="92" spans="1:33" ht="24" hidden="1">
      <c r="A92" s="253">
        <f>Piloto!B170</f>
        <v>909</v>
      </c>
      <c r="B92" s="253" t="s">
        <v>157</v>
      </c>
      <c r="C92" s="341">
        <f>Piloto!G170</f>
        <v>55.97</v>
      </c>
      <c r="D92" s="250">
        <v>55.97</v>
      </c>
      <c r="E92" s="250"/>
      <c r="F92" s="251">
        <v>314</v>
      </c>
      <c r="G92" s="251" t="s">
        <v>170</v>
      </c>
      <c r="H92" s="251"/>
      <c r="I92" s="338"/>
      <c r="J92" s="338"/>
      <c r="K92" s="336">
        <f t="shared" si="8"/>
        <v>9804.1272110058962</v>
      </c>
      <c r="L92" s="336">
        <f>VLOOKUP(A92,Piloto!$B$97:$G$442,5,FALSE)</f>
        <v>548737</v>
      </c>
      <c r="M92" s="249">
        <f t="shared" si="9"/>
        <v>21949.48</v>
      </c>
      <c r="N92" s="249">
        <f t="shared" si="10"/>
        <v>10974.74</v>
      </c>
      <c r="O92" s="249">
        <f t="shared" si="11"/>
        <v>8916.9762499999997</v>
      </c>
      <c r="P92" s="249">
        <f t="shared" si="12"/>
        <v>27436.850000000002</v>
      </c>
      <c r="Q92" s="249">
        <f t="shared" si="13"/>
        <v>27436.850000000002</v>
      </c>
      <c r="R92" s="249">
        <f t="shared" si="14"/>
        <v>181083.21</v>
      </c>
      <c r="S92" s="249"/>
      <c r="T92" s="252">
        <f t="shared" si="15"/>
        <v>367653.79000000004</v>
      </c>
      <c r="U92" s="257"/>
      <c r="V92" s="249" t="e">
        <f>ROUND(#REF!*W$18,0)*$W$15</f>
        <v>#REF!</v>
      </c>
      <c r="W92" s="249" t="e">
        <f>PMT((1+Piloto!#REF!)^(IF($W$14="Semestrais",6,IF($W$14="Anuais",12,1)))-1,$W$15,-V92)</f>
        <v>#REF!</v>
      </c>
      <c r="X92" s="249" t="e">
        <f>ROUND(#REF!*Y$18,0)*$Y$15</f>
        <v>#REF!</v>
      </c>
      <c r="Y92" s="249" t="e">
        <f>PMT((1+Piloto!#REF!)^(IF($Y$14="Semestrais",6,IF($Y$14="Anuais",12,1)))-1,$Y$15,-X92)</f>
        <v>#REF!</v>
      </c>
      <c r="Z92" s="248"/>
      <c r="AA92" s="48" t="str">
        <f>VLOOKUP(A92,Piloto!B170:I547,4,FALSE)</f>
        <v>Contrato</v>
      </c>
      <c r="AD92" s="342"/>
      <c r="AE92" s="342"/>
      <c r="AF92" s="342"/>
      <c r="AG92" s="271"/>
    </row>
    <row r="93" spans="1:33" ht="24" hidden="1">
      <c r="A93" s="253">
        <f>Piloto!B171</f>
        <v>910</v>
      </c>
      <c r="B93" s="253" t="s">
        <v>167</v>
      </c>
      <c r="C93" s="341">
        <f>Piloto!G171</f>
        <v>51.44</v>
      </c>
      <c r="D93" s="250">
        <v>51.44</v>
      </c>
      <c r="E93" s="250"/>
      <c r="F93" s="251">
        <v>89</v>
      </c>
      <c r="G93" s="251" t="s">
        <v>158</v>
      </c>
      <c r="H93" s="251"/>
      <c r="I93" s="338"/>
      <c r="J93" s="338"/>
      <c r="K93" s="336">
        <f t="shared" si="8"/>
        <v>9742.1656298600319</v>
      </c>
      <c r="L93" s="336">
        <f>VLOOKUP(A93,Piloto!$B$97:$G$442,5,FALSE)</f>
        <v>501137</v>
      </c>
      <c r="M93" s="249">
        <f t="shared" si="9"/>
        <v>20045.48</v>
      </c>
      <c r="N93" s="249">
        <f t="shared" si="10"/>
        <v>10022.74</v>
      </c>
      <c r="O93" s="249">
        <f t="shared" si="11"/>
        <v>8143.4762500000006</v>
      </c>
      <c r="P93" s="249">
        <f t="shared" si="12"/>
        <v>25056.850000000002</v>
      </c>
      <c r="Q93" s="249">
        <f t="shared" si="13"/>
        <v>25056.850000000002</v>
      </c>
      <c r="R93" s="249">
        <f t="shared" si="14"/>
        <v>165375.21000000002</v>
      </c>
      <c r="S93" s="249"/>
      <c r="T93" s="252">
        <f t="shared" si="15"/>
        <v>335761.79000000004</v>
      </c>
      <c r="U93" s="257"/>
      <c r="V93" s="249" t="e">
        <f>ROUND(#REF!*W$18,0)*$W$15</f>
        <v>#REF!</v>
      </c>
      <c r="W93" s="249" t="e">
        <f>PMT((1+Piloto!#REF!)^(IF($W$14="Semestrais",6,IF($W$14="Anuais",12,1)))-1,$W$15,-V93)</f>
        <v>#REF!</v>
      </c>
      <c r="X93" s="249" t="e">
        <f>ROUND(#REF!*Y$18,0)*$Y$15</f>
        <v>#REF!</v>
      </c>
      <c r="Y93" s="249" t="e">
        <f>PMT((1+Piloto!#REF!)^(IF($Y$14="Semestrais",6,IF($Y$14="Anuais",12,1)))-1,$Y$15,-X93)</f>
        <v>#REF!</v>
      </c>
      <c r="Z93" s="248"/>
      <c r="AA93" s="48" t="str">
        <f>VLOOKUP(A93,Piloto!B171:I548,4,FALSE)</f>
        <v>Contrato</v>
      </c>
      <c r="AD93" s="342"/>
      <c r="AE93" s="342"/>
      <c r="AF93" s="342"/>
      <c r="AG93" s="271"/>
    </row>
    <row r="94" spans="1:33" ht="24" hidden="1">
      <c r="A94" s="253">
        <f>Piloto!B172</f>
        <v>911</v>
      </c>
      <c r="B94" s="253" t="s">
        <v>167</v>
      </c>
      <c r="C94" s="341">
        <f>Piloto!G172</f>
        <v>51.5</v>
      </c>
      <c r="D94" s="250">
        <v>51.5</v>
      </c>
      <c r="E94" s="250"/>
      <c r="F94" s="251">
        <v>106</v>
      </c>
      <c r="G94" s="251" t="s">
        <v>158</v>
      </c>
      <c r="H94" s="251"/>
      <c r="I94" s="338"/>
      <c r="J94" s="338"/>
      <c r="K94" s="336">
        <f t="shared" si="8"/>
        <v>9742.1553398058259</v>
      </c>
      <c r="L94" s="336">
        <f>VLOOKUP(A94,Piloto!$B$97:$G$442,5,FALSE)</f>
        <v>501721</v>
      </c>
      <c r="M94" s="249">
        <f t="shared" si="9"/>
        <v>20068.84</v>
      </c>
      <c r="N94" s="249">
        <f t="shared" si="10"/>
        <v>10034.42</v>
      </c>
      <c r="O94" s="249">
        <f t="shared" si="11"/>
        <v>8152.9662500000004</v>
      </c>
      <c r="P94" s="249">
        <f t="shared" si="12"/>
        <v>25086.050000000003</v>
      </c>
      <c r="Q94" s="249">
        <f t="shared" si="13"/>
        <v>25086.050000000003</v>
      </c>
      <c r="R94" s="249">
        <f t="shared" si="14"/>
        <v>165567.93</v>
      </c>
      <c r="S94" s="249"/>
      <c r="T94" s="252">
        <f t="shared" si="15"/>
        <v>336153.07</v>
      </c>
      <c r="U94" s="257"/>
      <c r="V94" s="249" t="e">
        <f>ROUND(#REF!*W$18,0)*$W$15</f>
        <v>#REF!</v>
      </c>
      <c r="W94" s="249" t="e">
        <f>PMT((1+Piloto!#REF!)^(IF($W$14="Semestrais",6,IF($W$14="Anuais",12,1)))-1,$W$15,-V94)</f>
        <v>#REF!</v>
      </c>
      <c r="X94" s="249" t="e">
        <f>ROUND(#REF!*Y$18,0)*$Y$15</f>
        <v>#REF!</v>
      </c>
      <c r="Y94" s="249" t="e">
        <f>PMT((1+Piloto!#REF!)^(IF($Y$14="Semestrais",6,IF($Y$14="Anuais",12,1)))-1,$Y$15,-X94)</f>
        <v>#REF!</v>
      </c>
      <c r="Z94" s="248"/>
      <c r="AA94" s="48" t="str">
        <f>VLOOKUP(A94,Piloto!B172:I549,4,FALSE)</f>
        <v>Contrato</v>
      </c>
      <c r="AD94" s="342"/>
      <c r="AE94" s="342"/>
      <c r="AF94" s="342"/>
      <c r="AG94" s="271"/>
    </row>
    <row r="95" spans="1:33" ht="24" hidden="1">
      <c r="A95" s="253">
        <f>Piloto!B173</f>
        <v>912</v>
      </c>
      <c r="B95" s="253" t="s">
        <v>167</v>
      </c>
      <c r="C95" s="341">
        <f>Piloto!G173</f>
        <v>51.44</v>
      </c>
      <c r="D95" s="250">
        <v>51.44</v>
      </c>
      <c r="E95" s="250"/>
      <c r="F95" s="251">
        <v>127</v>
      </c>
      <c r="G95" s="251" t="s">
        <v>158</v>
      </c>
      <c r="H95" s="251"/>
      <c r="I95" s="338"/>
      <c r="J95" s="338"/>
      <c r="K95" s="336">
        <f t="shared" si="8"/>
        <v>9742.1656298600319</v>
      </c>
      <c r="L95" s="336">
        <f>VLOOKUP(A95,Piloto!$B$97:$G$442,5,FALSE)</f>
        <v>501137</v>
      </c>
      <c r="M95" s="249">
        <f t="shared" si="9"/>
        <v>20045.48</v>
      </c>
      <c r="N95" s="249">
        <f t="shared" si="10"/>
        <v>10022.74</v>
      </c>
      <c r="O95" s="249">
        <f t="shared" si="11"/>
        <v>8143.4762500000006</v>
      </c>
      <c r="P95" s="249">
        <f t="shared" si="12"/>
        <v>25056.850000000002</v>
      </c>
      <c r="Q95" s="249">
        <f t="shared" si="13"/>
        <v>25056.850000000002</v>
      </c>
      <c r="R95" s="249">
        <f t="shared" si="14"/>
        <v>165375.21000000002</v>
      </c>
      <c r="S95" s="249"/>
      <c r="T95" s="252">
        <f t="shared" si="15"/>
        <v>335761.79000000004</v>
      </c>
      <c r="U95" s="257"/>
      <c r="V95" s="249" t="e">
        <f>ROUND(#REF!*W$18,0)*$W$15</f>
        <v>#REF!</v>
      </c>
      <c r="W95" s="249" t="e">
        <f>PMT((1+Piloto!#REF!)^(IF($W$14="Semestrais",6,IF($W$14="Anuais",12,1)))-1,$W$15,-V95)</f>
        <v>#REF!</v>
      </c>
      <c r="X95" s="249" t="e">
        <f>ROUND(#REF!*Y$18,0)*$Y$15</f>
        <v>#REF!</v>
      </c>
      <c r="Y95" s="249" t="e">
        <f>PMT((1+Piloto!#REF!)^(IF($Y$14="Semestrais",6,IF($Y$14="Anuais",12,1)))-1,$Y$15,-X95)</f>
        <v>#REF!</v>
      </c>
      <c r="Z95" s="248"/>
      <c r="AA95" s="48" t="str">
        <f>VLOOKUP(A95,Piloto!B173:I550,4,FALSE)</f>
        <v>Contrato</v>
      </c>
      <c r="AD95" s="342"/>
      <c r="AE95" s="342"/>
      <c r="AF95" s="342"/>
      <c r="AG95" s="271"/>
    </row>
    <row r="96" spans="1:33" ht="24" hidden="1">
      <c r="A96" s="253">
        <f>Piloto!B174</f>
        <v>1001</v>
      </c>
      <c r="B96" s="253" t="s">
        <v>157</v>
      </c>
      <c r="C96" s="341">
        <f>Piloto!G174</f>
        <v>55.97</v>
      </c>
      <c r="D96" s="250">
        <v>55.97</v>
      </c>
      <c r="E96" s="250"/>
      <c r="F96" s="251">
        <v>317</v>
      </c>
      <c r="G96" s="251" t="s">
        <v>170</v>
      </c>
      <c r="H96" s="251"/>
      <c r="I96" s="338"/>
      <c r="J96" s="338"/>
      <c r="K96" s="336">
        <f t="shared" si="8"/>
        <v>9804.5381454350554</v>
      </c>
      <c r="L96" s="336">
        <f>VLOOKUP(A96,Piloto!$B$97:$G$442,5,FALSE)</f>
        <v>548760</v>
      </c>
      <c r="M96" s="249">
        <f t="shared" si="9"/>
        <v>21950.400000000001</v>
      </c>
      <c r="N96" s="249">
        <f t="shared" si="10"/>
        <v>10975.2</v>
      </c>
      <c r="O96" s="249">
        <f t="shared" si="11"/>
        <v>8917.35</v>
      </c>
      <c r="P96" s="249">
        <f t="shared" si="12"/>
        <v>27438</v>
      </c>
      <c r="Q96" s="249">
        <f t="shared" si="13"/>
        <v>27438</v>
      </c>
      <c r="R96" s="249">
        <f t="shared" si="14"/>
        <v>181090.80000000002</v>
      </c>
      <c r="S96" s="249"/>
      <c r="T96" s="252">
        <f t="shared" si="15"/>
        <v>367669.2</v>
      </c>
      <c r="U96" s="257"/>
      <c r="V96" s="249" t="e">
        <f>ROUND(#REF!*W$18,0)*$W$15</f>
        <v>#REF!</v>
      </c>
      <c r="W96" s="249" t="e">
        <f>PMT((1+Piloto!#REF!)^(IF($W$14="Semestrais",6,IF($W$14="Anuais",12,1)))-1,$W$15,-V96)</f>
        <v>#REF!</v>
      </c>
      <c r="X96" s="249" t="e">
        <f>ROUND(#REF!*Y$18,0)*$Y$15</f>
        <v>#REF!</v>
      </c>
      <c r="Y96" s="249" t="e">
        <f>PMT((1+Piloto!#REF!)^(IF($Y$14="Semestrais",6,IF($Y$14="Anuais",12,1)))-1,$Y$15,-X96)</f>
        <v>#REF!</v>
      </c>
      <c r="Z96" s="248"/>
      <c r="AA96" s="48" t="str">
        <f>VLOOKUP(A96,Piloto!B174:I551,4,FALSE)</f>
        <v>Contrato</v>
      </c>
      <c r="AD96" s="342"/>
      <c r="AE96" s="342"/>
      <c r="AF96" s="342"/>
      <c r="AG96" s="271"/>
    </row>
    <row r="97" spans="1:33" ht="24">
      <c r="A97" s="253">
        <f>Piloto!B175</f>
        <v>1002</v>
      </c>
      <c r="B97" s="253" t="s">
        <v>160</v>
      </c>
      <c r="C97" s="341">
        <f>Piloto!G175</f>
        <v>72.08</v>
      </c>
      <c r="D97" s="250">
        <v>72.08</v>
      </c>
      <c r="E97" s="250"/>
      <c r="F97" s="251">
        <v>298</v>
      </c>
      <c r="G97" s="251" t="s">
        <v>164</v>
      </c>
      <c r="H97" s="251"/>
      <c r="I97" s="338"/>
      <c r="J97" s="338"/>
      <c r="K97" s="336">
        <f t="shared" si="8"/>
        <v>9740.0665926748061</v>
      </c>
      <c r="L97" s="336">
        <f>VLOOKUP(A97,Piloto!$B$97:$G$442,5,FALSE)</f>
        <v>702064</v>
      </c>
      <c r="M97" s="249">
        <f t="shared" si="9"/>
        <v>28082.560000000001</v>
      </c>
      <c r="N97" s="249">
        <f t="shared" si="10"/>
        <v>14041.28</v>
      </c>
      <c r="O97" s="249">
        <f t="shared" si="11"/>
        <v>11408.54</v>
      </c>
      <c r="P97" s="249">
        <f t="shared" si="12"/>
        <v>35103.200000000004</v>
      </c>
      <c r="Q97" s="249">
        <f t="shared" si="13"/>
        <v>35103.200000000004</v>
      </c>
      <c r="R97" s="249">
        <f t="shared" si="14"/>
        <v>231681.12000000005</v>
      </c>
      <c r="S97" s="249"/>
      <c r="T97" s="252">
        <f t="shared" si="15"/>
        <v>470382.88</v>
      </c>
      <c r="U97" s="257"/>
      <c r="V97" s="249" t="e">
        <f>ROUND(#REF!*W$18,0)*$W$15</f>
        <v>#REF!</v>
      </c>
      <c r="W97" s="249" t="e">
        <f>PMT((1+Piloto!#REF!)^(IF($W$14="Semestrais",6,IF($W$14="Anuais",12,1)))-1,$W$15,-V97)</f>
        <v>#REF!</v>
      </c>
      <c r="X97" s="249" t="e">
        <f>ROUND(#REF!*Y$18,0)*$Y$15</f>
        <v>#REF!</v>
      </c>
      <c r="Y97" s="249" t="e">
        <f>PMT((1+Piloto!#REF!)^(IF($Y$14="Semestrais",6,IF($Y$14="Anuais",12,1)))-1,$Y$15,-X97)</f>
        <v>#REF!</v>
      </c>
      <c r="Z97" s="248"/>
      <c r="AA97" s="48" t="str">
        <f>VLOOKUP(A97,Piloto!B175:I552,4,FALSE)</f>
        <v>Disponivel</v>
      </c>
      <c r="AD97" s="342"/>
      <c r="AE97" s="342"/>
      <c r="AF97" s="342"/>
      <c r="AG97" s="271"/>
    </row>
    <row r="98" spans="1:33" ht="24" hidden="1">
      <c r="A98" s="253">
        <f>Piloto!B176</f>
        <v>1003</v>
      </c>
      <c r="B98" s="253" t="s">
        <v>160</v>
      </c>
      <c r="C98" s="341">
        <f>Piloto!G176</f>
        <v>75.97</v>
      </c>
      <c r="D98" s="250">
        <v>75.97</v>
      </c>
      <c r="E98" s="250"/>
      <c r="F98" s="251">
        <v>243</v>
      </c>
      <c r="G98" s="251" t="s">
        <v>161</v>
      </c>
      <c r="H98" s="251"/>
      <c r="I98" s="338"/>
      <c r="J98" s="338"/>
      <c r="K98" s="336">
        <f t="shared" si="8"/>
        <v>9740.0684480716081</v>
      </c>
      <c r="L98" s="336">
        <f>VLOOKUP(A98,Piloto!$B$97:$G$442,5,FALSE)</f>
        <v>739953</v>
      </c>
      <c r="M98" s="249">
        <f t="shared" si="9"/>
        <v>29598.12</v>
      </c>
      <c r="N98" s="249">
        <f t="shared" si="10"/>
        <v>14799.06</v>
      </c>
      <c r="O98" s="249">
        <f t="shared" si="11"/>
        <v>12024.23625</v>
      </c>
      <c r="P98" s="249">
        <f t="shared" si="12"/>
        <v>36997.65</v>
      </c>
      <c r="Q98" s="249">
        <f t="shared" si="13"/>
        <v>36997.65</v>
      </c>
      <c r="R98" s="249">
        <f t="shared" si="14"/>
        <v>244184.49</v>
      </c>
      <c r="S98" s="249"/>
      <c r="T98" s="252">
        <f t="shared" si="15"/>
        <v>495768.51</v>
      </c>
      <c r="U98" s="257"/>
      <c r="V98" s="249" t="e">
        <f>ROUND(#REF!*W$18,0)*$W$15</f>
        <v>#REF!</v>
      </c>
      <c r="W98" s="249" t="e">
        <f>PMT((1+Piloto!#REF!)^(IF($W$14="Semestrais",6,IF($W$14="Anuais",12,1)))-1,$W$15,-V98)</f>
        <v>#REF!</v>
      </c>
      <c r="X98" s="249" t="e">
        <f>ROUND(#REF!*Y$18,0)*$Y$15</f>
        <v>#REF!</v>
      </c>
      <c r="Y98" s="249" t="e">
        <f>PMT((1+Piloto!#REF!)^(IF($Y$14="Semestrais",6,IF($Y$14="Anuais",12,1)))-1,$Y$15,-X98)</f>
        <v>#REF!</v>
      </c>
      <c r="Z98" s="248"/>
      <c r="AA98" s="48" t="str">
        <f>VLOOKUP(A98,Piloto!B176:I553,4,FALSE)</f>
        <v>Contrato</v>
      </c>
      <c r="AD98" s="342"/>
      <c r="AE98" s="342"/>
      <c r="AF98" s="342"/>
      <c r="AG98" s="271"/>
    </row>
    <row r="99" spans="1:33" ht="24" hidden="1">
      <c r="A99" s="253">
        <f>Piloto!B177</f>
        <v>1004</v>
      </c>
      <c r="B99" s="253" t="s">
        <v>167</v>
      </c>
      <c r="C99" s="341">
        <f>Piloto!G177</f>
        <v>47.01</v>
      </c>
      <c r="D99" s="250">
        <v>47.01</v>
      </c>
      <c r="E99" s="250"/>
      <c r="F99" s="251">
        <v>21</v>
      </c>
      <c r="G99" s="251" t="s">
        <v>172</v>
      </c>
      <c r="H99" s="251"/>
      <c r="I99" s="338"/>
      <c r="J99" s="338"/>
      <c r="K99" s="336">
        <f t="shared" si="8"/>
        <v>9804.5947670708356</v>
      </c>
      <c r="L99" s="336">
        <f>VLOOKUP(A99,Piloto!$B$97:$G$442,5,FALSE)</f>
        <v>460914</v>
      </c>
      <c r="M99" s="249">
        <f t="shared" si="9"/>
        <v>18436.560000000001</v>
      </c>
      <c r="N99" s="249">
        <f t="shared" si="10"/>
        <v>9218.2800000000007</v>
      </c>
      <c r="O99" s="249">
        <f t="shared" si="11"/>
        <v>7489.8525</v>
      </c>
      <c r="P99" s="249">
        <f t="shared" si="12"/>
        <v>23045.7</v>
      </c>
      <c r="Q99" s="249">
        <f t="shared" si="13"/>
        <v>23045.7</v>
      </c>
      <c r="R99" s="249">
        <f t="shared" si="14"/>
        <v>152101.62</v>
      </c>
      <c r="S99" s="249"/>
      <c r="T99" s="252">
        <f t="shared" si="15"/>
        <v>308812.38</v>
      </c>
      <c r="U99" s="257"/>
      <c r="V99" s="249" t="e">
        <f>ROUND(#REF!*W$18,0)*$W$15</f>
        <v>#REF!</v>
      </c>
      <c r="W99" s="249" t="e">
        <f>PMT((1+Piloto!#REF!)^(IF($W$14="Semestrais",6,IF($W$14="Anuais",12,1)))-1,$W$15,-V99)</f>
        <v>#REF!</v>
      </c>
      <c r="X99" s="249" t="e">
        <f>ROUND(#REF!*Y$18,0)*$Y$15</f>
        <v>#REF!</v>
      </c>
      <c r="Y99" s="249" t="e">
        <f>PMT((1+Piloto!#REF!)^(IF($Y$14="Semestrais",6,IF($Y$14="Anuais",12,1)))-1,$Y$15,-X99)</f>
        <v>#REF!</v>
      </c>
      <c r="Z99" s="248"/>
      <c r="AA99" s="48" t="str">
        <f>VLOOKUP(A99,Piloto!B177:I554,4,FALSE)</f>
        <v>Contrato</v>
      </c>
      <c r="AD99" s="342"/>
      <c r="AE99" s="342"/>
      <c r="AF99" s="342"/>
      <c r="AG99" s="271"/>
    </row>
    <row r="100" spans="1:33" ht="24" hidden="1">
      <c r="A100" s="253">
        <f>Piloto!B178</f>
        <v>1005</v>
      </c>
      <c r="B100" s="253" t="s">
        <v>167</v>
      </c>
      <c r="C100" s="341">
        <f>Piloto!G178</f>
        <v>47.01</v>
      </c>
      <c r="D100" s="250">
        <v>47.01</v>
      </c>
      <c r="E100" s="250"/>
      <c r="F100" s="251">
        <v>20</v>
      </c>
      <c r="G100" s="251" t="s">
        <v>172</v>
      </c>
      <c r="H100" s="251"/>
      <c r="I100" s="338"/>
      <c r="J100" s="338"/>
      <c r="K100" s="336">
        <f t="shared" si="8"/>
        <v>9804.5947670708356</v>
      </c>
      <c r="L100" s="336">
        <f>VLOOKUP(A100,Piloto!$B$97:$G$442,5,FALSE)</f>
        <v>460914</v>
      </c>
      <c r="M100" s="249">
        <f t="shared" si="9"/>
        <v>18436.560000000001</v>
      </c>
      <c r="N100" s="249">
        <f t="shared" si="10"/>
        <v>9218.2800000000007</v>
      </c>
      <c r="O100" s="249">
        <f t="shared" si="11"/>
        <v>7489.8525</v>
      </c>
      <c r="P100" s="249">
        <f t="shared" si="12"/>
        <v>23045.7</v>
      </c>
      <c r="Q100" s="249">
        <f t="shared" si="13"/>
        <v>23045.7</v>
      </c>
      <c r="R100" s="249">
        <f t="shared" si="14"/>
        <v>152101.62</v>
      </c>
      <c r="S100" s="249"/>
      <c r="T100" s="252">
        <f t="shared" si="15"/>
        <v>308812.38</v>
      </c>
      <c r="U100" s="257"/>
      <c r="V100" s="249" t="e">
        <f>ROUND(#REF!*W$18,0)*$W$15</f>
        <v>#REF!</v>
      </c>
      <c r="W100" s="249" t="e">
        <f>PMT((1+Piloto!#REF!)^(IF($W$14="Semestrais",6,IF($W$14="Anuais",12,1)))-1,$W$15,-V100)</f>
        <v>#REF!</v>
      </c>
      <c r="X100" s="249" t="e">
        <f>ROUND(#REF!*Y$18,0)*$Y$15</f>
        <v>#REF!</v>
      </c>
      <c r="Y100" s="249" t="e">
        <f>PMT((1+Piloto!#REF!)^(IF($Y$14="Semestrais",6,IF($Y$14="Anuais",12,1)))-1,$Y$15,-X100)</f>
        <v>#REF!</v>
      </c>
      <c r="Z100" s="248"/>
      <c r="AA100" s="48" t="str">
        <f>VLOOKUP(A100,Piloto!B178:I555,4,FALSE)</f>
        <v>Contrato</v>
      </c>
      <c r="AD100" s="342"/>
      <c r="AE100" s="342"/>
      <c r="AF100" s="342"/>
      <c r="AG100" s="271"/>
    </row>
    <row r="101" spans="1:33" ht="24" hidden="1">
      <c r="A101" s="253">
        <f>Piloto!B179</f>
        <v>1006</v>
      </c>
      <c r="B101" s="253" t="s">
        <v>167</v>
      </c>
      <c r="C101" s="341">
        <f>Piloto!G179</f>
        <v>47.01</v>
      </c>
      <c r="D101" s="250">
        <v>47.01</v>
      </c>
      <c r="E101" s="250"/>
      <c r="F101" s="251">
        <v>65</v>
      </c>
      <c r="G101" s="251" t="s">
        <v>172</v>
      </c>
      <c r="H101" s="251"/>
      <c r="I101" s="338"/>
      <c r="J101" s="338"/>
      <c r="K101" s="336">
        <f t="shared" si="8"/>
        <v>9804.5947670708356</v>
      </c>
      <c r="L101" s="336">
        <f>VLOOKUP(A101,Piloto!$B$97:$G$442,5,FALSE)</f>
        <v>460914</v>
      </c>
      <c r="M101" s="249">
        <f t="shared" si="9"/>
        <v>18436.560000000001</v>
      </c>
      <c r="N101" s="249">
        <f t="shared" si="10"/>
        <v>9218.2800000000007</v>
      </c>
      <c r="O101" s="249">
        <f t="shared" si="11"/>
        <v>7489.8525</v>
      </c>
      <c r="P101" s="249">
        <f t="shared" si="12"/>
        <v>23045.7</v>
      </c>
      <c r="Q101" s="249">
        <f t="shared" si="13"/>
        <v>23045.7</v>
      </c>
      <c r="R101" s="249">
        <f t="shared" si="14"/>
        <v>152101.62</v>
      </c>
      <c r="S101" s="249"/>
      <c r="T101" s="252">
        <f t="shared" si="15"/>
        <v>308812.38</v>
      </c>
      <c r="U101" s="257"/>
      <c r="V101" s="249" t="e">
        <f>ROUND(#REF!*W$18,0)*$W$15</f>
        <v>#REF!</v>
      </c>
      <c r="W101" s="249" t="e">
        <f>PMT((1+Piloto!#REF!)^(IF($W$14="Semestrais",6,IF($W$14="Anuais",12,1)))-1,$W$15,-V101)</f>
        <v>#REF!</v>
      </c>
      <c r="X101" s="249" t="e">
        <f>ROUND(#REF!*Y$18,0)*$Y$15</f>
        <v>#REF!</v>
      </c>
      <c r="Y101" s="249" t="e">
        <f>PMT((1+Piloto!#REF!)^(IF($Y$14="Semestrais",6,IF($Y$14="Anuais",12,1)))-1,$Y$15,-X101)</f>
        <v>#REF!</v>
      </c>
      <c r="Z101" s="248"/>
      <c r="AA101" s="48" t="str">
        <f>VLOOKUP(A101,Piloto!B179:I556,4,FALSE)</f>
        <v>Contrato</v>
      </c>
      <c r="AD101" s="342"/>
      <c r="AE101" s="342"/>
      <c r="AF101" s="342"/>
      <c r="AG101" s="271"/>
    </row>
    <row r="102" spans="1:33" ht="24" hidden="1">
      <c r="A102" s="253">
        <f>Piloto!B180</f>
        <v>1007</v>
      </c>
      <c r="B102" s="253" t="s">
        <v>160</v>
      </c>
      <c r="C102" s="341">
        <f>Piloto!G180</f>
        <v>75.959999999999994</v>
      </c>
      <c r="D102" s="250">
        <v>75.959999999999994</v>
      </c>
      <c r="E102" s="250"/>
      <c r="F102" s="251">
        <v>224</v>
      </c>
      <c r="G102" s="251" t="s">
        <v>161</v>
      </c>
      <c r="H102" s="251"/>
      <c r="I102" s="338"/>
      <c r="J102" s="338"/>
      <c r="K102" s="336">
        <f t="shared" si="8"/>
        <v>9740.0605581885211</v>
      </c>
      <c r="L102" s="336">
        <f>VLOOKUP(A102,Piloto!$B$97:$G$442,5,FALSE)</f>
        <v>739855</v>
      </c>
      <c r="M102" s="249">
        <f t="shared" si="9"/>
        <v>29594.2</v>
      </c>
      <c r="N102" s="249">
        <f t="shared" si="10"/>
        <v>14797.1</v>
      </c>
      <c r="O102" s="249">
        <f t="shared" si="11"/>
        <v>12022.643750000001</v>
      </c>
      <c r="P102" s="249">
        <f t="shared" si="12"/>
        <v>36992.75</v>
      </c>
      <c r="Q102" s="249">
        <f t="shared" si="13"/>
        <v>36992.75</v>
      </c>
      <c r="R102" s="249">
        <f t="shared" si="14"/>
        <v>244152.15000000002</v>
      </c>
      <c r="S102" s="249"/>
      <c r="T102" s="252">
        <f t="shared" si="15"/>
        <v>495702.85000000003</v>
      </c>
      <c r="U102" s="257"/>
      <c r="V102" s="249" t="e">
        <f>ROUND(#REF!*W$18,0)*$W$15</f>
        <v>#REF!</v>
      </c>
      <c r="W102" s="249" t="e">
        <f>PMT((1+Piloto!#REF!)^(IF($W$14="Semestrais",6,IF($W$14="Anuais",12,1)))-1,$W$15,-V102)</f>
        <v>#REF!</v>
      </c>
      <c r="X102" s="249" t="e">
        <f>ROUND(#REF!*Y$18,0)*$Y$15</f>
        <v>#REF!</v>
      </c>
      <c r="Y102" s="249" t="e">
        <f>PMT((1+Piloto!#REF!)^(IF($Y$14="Semestrais",6,IF($Y$14="Anuais",12,1)))-1,$Y$15,-X102)</f>
        <v>#REF!</v>
      </c>
      <c r="Z102" s="248"/>
      <c r="AA102" s="48" t="str">
        <f>VLOOKUP(A102,Piloto!B180:I557,4,FALSE)</f>
        <v>Contrato</v>
      </c>
      <c r="AD102" s="342"/>
      <c r="AE102" s="342"/>
      <c r="AF102" s="342"/>
      <c r="AG102" s="271"/>
    </row>
    <row r="103" spans="1:33" ht="24" hidden="1">
      <c r="A103" s="253">
        <f>Piloto!B181</f>
        <v>1008</v>
      </c>
      <c r="B103" s="253" t="s">
        <v>160</v>
      </c>
      <c r="C103" s="341">
        <f>Piloto!G181</f>
        <v>72.08</v>
      </c>
      <c r="D103" s="250">
        <v>72.08</v>
      </c>
      <c r="E103" s="250"/>
      <c r="F103" s="251">
        <v>285</v>
      </c>
      <c r="G103" s="251" t="s">
        <v>164</v>
      </c>
      <c r="H103" s="251"/>
      <c r="I103" s="338"/>
      <c r="J103" s="338"/>
      <c r="K103" s="336">
        <f t="shared" si="8"/>
        <v>9740.0665926748061</v>
      </c>
      <c r="L103" s="336">
        <f>VLOOKUP(A103,Piloto!$B$97:$G$442,5,FALSE)</f>
        <v>702064</v>
      </c>
      <c r="M103" s="249">
        <f t="shared" si="9"/>
        <v>28082.560000000001</v>
      </c>
      <c r="N103" s="249">
        <f t="shared" si="10"/>
        <v>14041.28</v>
      </c>
      <c r="O103" s="249">
        <f t="shared" si="11"/>
        <v>11408.54</v>
      </c>
      <c r="P103" s="249">
        <f t="shared" si="12"/>
        <v>35103.200000000004</v>
      </c>
      <c r="Q103" s="249">
        <f t="shared" si="13"/>
        <v>35103.200000000004</v>
      </c>
      <c r="R103" s="249">
        <f t="shared" si="14"/>
        <v>231681.12000000005</v>
      </c>
      <c r="S103" s="249"/>
      <c r="T103" s="252">
        <f t="shared" si="15"/>
        <v>470382.88</v>
      </c>
      <c r="U103" s="257"/>
      <c r="V103" s="249" t="e">
        <f>ROUND(#REF!*W$18,0)*$W$15</f>
        <v>#REF!</v>
      </c>
      <c r="W103" s="249" t="e">
        <f>PMT((1+Piloto!#REF!)^(IF($W$14="Semestrais",6,IF($W$14="Anuais",12,1)))-1,$W$15,-V103)</f>
        <v>#REF!</v>
      </c>
      <c r="X103" s="249" t="e">
        <f>ROUND(#REF!*Y$18,0)*$Y$15</f>
        <v>#REF!</v>
      </c>
      <c r="Y103" s="249" t="e">
        <f>PMT((1+Piloto!#REF!)^(IF($Y$14="Semestrais",6,IF($Y$14="Anuais",12,1)))-1,$Y$15,-X103)</f>
        <v>#REF!</v>
      </c>
      <c r="Z103" s="248"/>
      <c r="AA103" s="48" t="str">
        <f>VLOOKUP(A103,Piloto!B181:I558,4,FALSE)</f>
        <v>Contrato</v>
      </c>
      <c r="AD103" s="342"/>
      <c r="AE103" s="342"/>
      <c r="AF103" s="342"/>
      <c r="AG103" s="271"/>
    </row>
    <row r="104" spans="1:33" ht="24" hidden="1">
      <c r="A104" s="253">
        <f>Piloto!B182</f>
        <v>1009</v>
      </c>
      <c r="B104" s="253" t="s">
        <v>157</v>
      </c>
      <c r="C104" s="341">
        <f>Piloto!G182</f>
        <v>55.97</v>
      </c>
      <c r="D104" s="250">
        <v>55.97</v>
      </c>
      <c r="E104" s="250"/>
      <c r="F104" s="251">
        <v>346</v>
      </c>
      <c r="G104" s="251" t="s">
        <v>170</v>
      </c>
      <c r="H104" s="251"/>
      <c r="I104" s="338"/>
      <c r="J104" s="338"/>
      <c r="K104" s="336">
        <f t="shared" si="8"/>
        <v>9804.5381454350554</v>
      </c>
      <c r="L104" s="336">
        <f>VLOOKUP(A104,Piloto!$B$97:$G$442,5,FALSE)</f>
        <v>548760</v>
      </c>
      <c r="M104" s="249">
        <f t="shared" si="9"/>
        <v>21950.400000000001</v>
      </c>
      <c r="N104" s="249">
        <f t="shared" si="10"/>
        <v>10975.2</v>
      </c>
      <c r="O104" s="249">
        <f t="shared" si="11"/>
        <v>8917.35</v>
      </c>
      <c r="P104" s="249">
        <f t="shared" si="12"/>
        <v>27438</v>
      </c>
      <c r="Q104" s="249">
        <f t="shared" si="13"/>
        <v>27438</v>
      </c>
      <c r="R104" s="249">
        <f t="shared" si="14"/>
        <v>181090.80000000002</v>
      </c>
      <c r="S104" s="249"/>
      <c r="T104" s="252">
        <f t="shared" si="15"/>
        <v>367669.2</v>
      </c>
      <c r="U104" s="257"/>
      <c r="V104" s="249" t="e">
        <f>ROUND(#REF!*W$18,0)*$W$15</f>
        <v>#REF!</v>
      </c>
      <c r="W104" s="249" t="e">
        <f>PMT((1+Piloto!#REF!)^(IF($W$14="Semestrais",6,IF($W$14="Anuais",12,1)))-1,$W$15,-V104)</f>
        <v>#REF!</v>
      </c>
      <c r="X104" s="249" t="e">
        <f>ROUND(#REF!*Y$18,0)*$Y$15</f>
        <v>#REF!</v>
      </c>
      <c r="Y104" s="249" t="e">
        <f>PMT((1+Piloto!#REF!)^(IF($Y$14="Semestrais",6,IF($Y$14="Anuais",12,1)))-1,$Y$15,-X104)</f>
        <v>#REF!</v>
      </c>
      <c r="Z104" s="248"/>
      <c r="AA104" s="48" t="str">
        <f>VLOOKUP(A104,Piloto!B182:I559,4,FALSE)</f>
        <v>Contrato</v>
      </c>
      <c r="AD104" s="342"/>
      <c r="AE104" s="342"/>
      <c r="AF104" s="342"/>
      <c r="AG104" s="271"/>
    </row>
    <row r="105" spans="1:33" ht="24" hidden="1">
      <c r="A105" s="253">
        <f>Piloto!B183</f>
        <v>1010</v>
      </c>
      <c r="B105" s="253" t="s">
        <v>167</v>
      </c>
      <c r="C105" s="341">
        <f>Piloto!G183</f>
        <v>51.44</v>
      </c>
      <c r="D105" s="250">
        <v>51.44</v>
      </c>
      <c r="E105" s="250"/>
      <c r="F105" s="251">
        <v>126</v>
      </c>
      <c r="G105" s="251" t="s">
        <v>158</v>
      </c>
      <c r="H105" s="251"/>
      <c r="I105" s="338"/>
      <c r="J105" s="338"/>
      <c r="K105" s="336">
        <f t="shared" si="8"/>
        <v>9703.0715396578544</v>
      </c>
      <c r="L105" s="336">
        <f>VLOOKUP(A105,Piloto!$B$97:$G$442,5,FALSE)</f>
        <v>499126</v>
      </c>
      <c r="M105" s="249">
        <f t="shared" si="9"/>
        <v>19965.04</v>
      </c>
      <c r="N105" s="249">
        <f t="shared" si="10"/>
        <v>9982.52</v>
      </c>
      <c r="O105" s="249">
        <f t="shared" si="11"/>
        <v>8110.7975000000006</v>
      </c>
      <c r="P105" s="249">
        <f t="shared" si="12"/>
        <v>24956.300000000003</v>
      </c>
      <c r="Q105" s="249">
        <f t="shared" si="13"/>
        <v>24956.300000000003</v>
      </c>
      <c r="R105" s="249">
        <f t="shared" si="14"/>
        <v>164711.58000000002</v>
      </c>
      <c r="S105" s="249"/>
      <c r="T105" s="252">
        <f t="shared" si="15"/>
        <v>334414.42000000004</v>
      </c>
      <c r="U105" s="257"/>
      <c r="V105" s="249" t="e">
        <f>ROUND(#REF!*W$18,0)*$W$15</f>
        <v>#REF!</v>
      </c>
      <c r="W105" s="249" t="e">
        <f>PMT((1+Piloto!#REF!)^(IF($W$14="Semestrais",6,IF($W$14="Anuais",12,1)))-1,$W$15,-V105)</f>
        <v>#REF!</v>
      </c>
      <c r="X105" s="249" t="e">
        <f>ROUND(#REF!*Y$18,0)*$Y$15</f>
        <v>#REF!</v>
      </c>
      <c r="Y105" s="249" t="e">
        <f>PMT((1+Piloto!#REF!)^(IF($Y$14="Semestrais",6,IF($Y$14="Anuais",12,1)))-1,$Y$15,-X105)</f>
        <v>#REF!</v>
      </c>
      <c r="Z105" s="248"/>
      <c r="AA105" s="48" t="str">
        <f>VLOOKUP(A105,Piloto!B183:I560,4,FALSE)</f>
        <v>Contrato</v>
      </c>
      <c r="AD105" s="342"/>
      <c r="AE105" s="342"/>
      <c r="AF105" s="342"/>
      <c r="AG105" s="271"/>
    </row>
    <row r="106" spans="1:33" ht="24" hidden="1">
      <c r="A106" s="253">
        <f>Piloto!B184</f>
        <v>1011</v>
      </c>
      <c r="B106" s="253" t="s">
        <v>167</v>
      </c>
      <c r="C106" s="341">
        <f>Piloto!G184</f>
        <v>51.5</v>
      </c>
      <c r="D106" s="250">
        <v>51.5</v>
      </c>
      <c r="E106" s="250"/>
      <c r="F106" s="251">
        <v>130</v>
      </c>
      <c r="G106" s="251" t="s">
        <v>158</v>
      </c>
      <c r="H106" s="251"/>
      <c r="I106" s="338"/>
      <c r="J106" s="338"/>
      <c r="K106" s="336">
        <f t="shared" si="8"/>
        <v>9703.0679611650485</v>
      </c>
      <c r="L106" s="336">
        <f>VLOOKUP(A106,Piloto!$B$97:$G$442,5,FALSE)</f>
        <v>499708</v>
      </c>
      <c r="M106" s="249">
        <f t="shared" si="9"/>
        <v>19988.32</v>
      </c>
      <c r="N106" s="249">
        <f t="shared" si="10"/>
        <v>9994.16</v>
      </c>
      <c r="O106" s="249">
        <f t="shared" si="11"/>
        <v>8120.2550000000001</v>
      </c>
      <c r="P106" s="249">
        <f t="shared" si="12"/>
        <v>24985.4</v>
      </c>
      <c r="Q106" s="249">
        <f t="shared" si="13"/>
        <v>24985.4</v>
      </c>
      <c r="R106" s="249">
        <f t="shared" si="14"/>
        <v>164903.63999999998</v>
      </c>
      <c r="S106" s="249"/>
      <c r="T106" s="252">
        <f t="shared" si="15"/>
        <v>334804.36000000004</v>
      </c>
      <c r="U106" s="257"/>
      <c r="V106" s="249" t="e">
        <f>ROUND(#REF!*W$18,0)*$W$15</f>
        <v>#REF!</v>
      </c>
      <c r="W106" s="249" t="e">
        <f>PMT((1+Piloto!#REF!)^(IF($W$14="Semestrais",6,IF($W$14="Anuais",12,1)))-1,$W$15,-V106)</f>
        <v>#REF!</v>
      </c>
      <c r="X106" s="249" t="e">
        <f>ROUND(#REF!*Y$18,0)*$Y$15</f>
        <v>#REF!</v>
      </c>
      <c r="Y106" s="249" t="e">
        <f>PMT((1+Piloto!#REF!)^(IF($Y$14="Semestrais",6,IF($Y$14="Anuais",12,1)))-1,$Y$15,-X106)</f>
        <v>#REF!</v>
      </c>
      <c r="Z106" s="248"/>
      <c r="AA106" s="48" t="str">
        <f>VLOOKUP(A106,Piloto!B184:I561,4,FALSE)</f>
        <v>Contrato</v>
      </c>
      <c r="AD106" s="342"/>
      <c r="AE106" s="342"/>
      <c r="AF106" s="342"/>
      <c r="AG106" s="271"/>
    </row>
    <row r="107" spans="1:33" ht="24">
      <c r="A107" s="253">
        <f>Piloto!B185</f>
        <v>1012</v>
      </c>
      <c r="B107" s="253" t="s">
        <v>167</v>
      </c>
      <c r="C107" s="341">
        <f>Piloto!G185</f>
        <v>51.44</v>
      </c>
      <c r="D107" s="250">
        <v>51.44</v>
      </c>
      <c r="E107" s="250"/>
      <c r="F107" s="251">
        <v>129</v>
      </c>
      <c r="G107" s="251" t="s">
        <v>158</v>
      </c>
      <c r="H107" s="251"/>
      <c r="I107" s="338"/>
      <c r="J107" s="338"/>
      <c r="K107" s="336">
        <f t="shared" si="8"/>
        <v>9703.0715396578544</v>
      </c>
      <c r="L107" s="336">
        <f>VLOOKUP(A107,Piloto!$B$97:$G$442,5,FALSE)</f>
        <v>499126</v>
      </c>
      <c r="M107" s="249">
        <f t="shared" si="9"/>
        <v>19965.04</v>
      </c>
      <c r="N107" s="249">
        <f t="shared" si="10"/>
        <v>9982.52</v>
      </c>
      <c r="O107" s="249">
        <f t="shared" si="11"/>
        <v>8110.7975000000006</v>
      </c>
      <c r="P107" s="249">
        <f t="shared" si="12"/>
        <v>24956.300000000003</v>
      </c>
      <c r="Q107" s="249">
        <f t="shared" si="13"/>
        <v>24956.300000000003</v>
      </c>
      <c r="R107" s="249">
        <f t="shared" si="14"/>
        <v>164711.58000000002</v>
      </c>
      <c r="S107" s="249"/>
      <c r="T107" s="252">
        <f t="shared" si="15"/>
        <v>334414.42000000004</v>
      </c>
      <c r="U107" s="257"/>
      <c r="V107" s="249" t="e">
        <f>ROUND(#REF!*W$18,0)*$W$15</f>
        <v>#REF!</v>
      </c>
      <c r="W107" s="249" t="e">
        <f>PMT((1+Piloto!#REF!)^(IF($W$14="Semestrais",6,IF($W$14="Anuais",12,1)))-1,$W$15,-V107)</f>
        <v>#REF!</v>
      </c>
      <c r="X107" s="249" t="e">
        <f>ROUND(#REF!*Y$18,0)*$Y$15</f>
        <v>#REF!</v>
      </c>
      <c r="Y107" s="249" t="e">
        <f>PMT((1+Piloto!#REF!)^(IF($Y$14="Semestrais",6,IF($Y$14="Anuais",12,1)))-1,$Y$15,-X107)</f>
        <v>#REF!</v>
      </c>
      <c r="Z107" s="248"/>
      <c r="AA107" s="48" t="str">
        <f>VLOOKUP(A107,Piloto!B185:I562,4,FALSE)</f>
        <v>Disponivel</v>
      </c>
      <c r="AD107" s="342"/>
      <c r="AE107" s="342"/>
      <c r="AF107" s="342"/>
      <c r="AG107" s="271"/>
    </row>
    <row r="108" spans="1:33" ht="24" hidden="1">
      <c r="A108" s="253">
        <f>Piloto!B186</f>
        <v>1101</v>
      </c>
      <c r="B108" s="253" t="s">
        <v>157</v>
      </c>
      <c r="C108" s="341">
        <f>Piloto!G186</f>
        <v>55.97</v>
      </c>
      <c r="D108" s="250">
        <v>55.97</v>
      </c>
      <c r="E108" s="250"/>
      <c r="F108" s="251">
        <v>337</v>
      </c>
      <c r="G108" s="251" t="s">
        <v>170</v>
      </c>
      <c r="H108" s="251"/>
      <c r="I108" s="338"/>
      <c r="J108" s="338"/>
      <c r="K108" s="336">
        <f t="shared" si="8"/>
        <v>9803.4661425763807</v>
      </c>
      <c r="L108" s="336">
        <f>VLOOKUP(A108,Piloto!$B$97:$G$442,5,FALSE)</f>
        <v>548700</v>
      </c>
      <c r="M108" s="249">
        <f t="shared" si="9"/>
        <v>21948</v>
      </c>
      <c r="N108" s="249">
        <f t="shared" si="10"/>
        <v>10974</v>
      </c>
      <c r="O108" s="249">
        <f t="shared" si="11"/>
        <v>8916.375</v>
      </c>
      <c r="P108" s="249">
        <f t="shared" si="12"/>
        <v>27435</v>
      </c>
      <c r="Q108" s="249">
        <f t="shared" si="13"/>
        <v>27435</v>
      </c>
      <c r="R108" s="249">
        <f t="shared" si="14"/>
        <v>181071</v>
      </c>
      <c r="S108" s="249"/>
      <c r="T108" s="252">
        <f t="shared" si="15"/>
        <v>367629</v>
      </c>
      <c r="U108" s="257"/>
      <c r="V108" s="249" t="e">
        <f>ROUND(#REF!*W$18,0)*$W$15</f>
        <v>#REF!</v>
      </c>
      <c r="W108" s="249" t="e">
        <f>PMT((1+Piloto!#REF!)^(IF($W$14="Semestrais",6,IF($W$14="Anuais",12,1)))-1,$W$15,-V108)</f>
        <v>#REF!</v>
      </c>
      <c r="X108" s="249" t="e">
        <f>ROUND(#REF!*Y$18,0)*$Y$15</f>
        <v>#REF!</v>
      </c>
      <c r="Y108" s="249" t="e">
        <f>PMT((1+Piloto!#REF!)^(IF($Y$14="Semestrais",6,IF($Y$14="Anuais",12,1)))-1,$Y$15,-X108)</f>
        <v>#REF!</v>
      </c>
      <c r="Z108" s="248"/>
      <c r="AA108" s="48" t="str">
        <f>VLOOKUP(A108,Piloto!B186:I563,4,FALSE)</f>
        <v>Contrato</v>
      </c>
      <c r="AD108" s="342"/>
      <c r="AE108" s="342"/>
      <c r="AF108" s="342"/>
      <c r="AG108" s="271"/>
    </row>
    <row r="109" spans="1:33" ht="24">
      <c r="A109" s="253">
        <f>Piloto!B187</f>
        <v>1102</v>
      </c>
      <c r="B109" s="253" t="s">
        <v>160</v>
      </c>
      <c r="C109" s="341">
        <f>Piloto!G187</f>
        <v>72.08</v>
      </c>
      <c r="D109" s="250">
        <v>72.08</v>
      </c>
      <c r="E109" s="250"/>
      <c r="F109" s="251">
        <v>93</v>
      </c>
      <c r="G109" s="251" t="s">
        <v>158</v>
      </c>
      <c r="H109" s="251"/>
      <c r="I109" s="338"/>
      <c r="J109" s="338"/>
      <c r="K109" s="336">
        <f t="shared" si="8"/>
        <v>9779.0649278579367</v>
      </c>
      <c r="L109" s="336">
        <f>VLOOKUP(A109,Piloto!$B$97:$G$442,5,FALSE)</f>
        <v>704875</v>
      </c>
      <c r="M109" s="249">
        <f t="shared" si="9"/>
        <v>28195</v>
      </c>
      <c r="N109" s="249">
        <f t="shared" si="10"/>
        <v>14097.5</v>
      </c>
      <c r="O109" s="249">
        <f t="shared" si="11"/>
        <v>11454.21875</v>
      </c>
      <c r="P109" s="249">
        <f t="shared" si="12"/>
        <v>35243.75</v>
      </c>
      <c r="Q109" s="249">
        <f t="shared" si="13"/>
        <v>35243.75</v>
      </c>
      <c r="R109" s="249">
        <f t="shared" si="14"/>
        <v>232608.75</v>
      </c>
      <c r="S109" s="249"/>
      <c r="T109" s="252">
        <f t="shared" si="15"/>
        <v>472266.25</v>
      </c>
      <c r="U109" s="257"/>
      <c r="V109" s="249" t="e">
        <f>ROUND(#REF!*W$18,0)*$W$15</f>
        <v>#REF!</v>
      </c>
      <c r="W109" s="249" t="e">
        <f>PMT((1+Piloto!#REF!)^(IF($W$14="Semestrais",6,IF($W$14="Anuais",12,1)))-1,$W$15,-V109)</f>
        <v>#REF!</v>
      </c>
      <c r="X109" s="249" t="e">
        <f>ROUND(#REF!*Y$18,0)*$Y$15</f>
        <v>#REF!</v>
      </c>
      <c r="Y109" s="249" t="e">
        <f>PMT((1+Piloto!#REF!)^(IF($Y$14="Semestrais",6,IF($Y$14="Anuais",12,1)))-1,$Y$15,-X109)</f>
        <v>#REF!</v>
      </c>
      <c r="Z109" s="248"/>
      <c r="AA109" s="48" t="str">
        <f>VLOOKUP(A109,Piloto!B187:I564,4,FALSE)</f>
        <v>Disponivel</v>
      </c>
      <c r="AD109" s="342"/>
      <c r="AE109" s="342"/>
      <c r="AF109" s="342"/>
      <c r="AG109" s="271"/>
    </row>
    <row r="110" spans="1:33" ht="24" hidden="1">
      <c r="A110" s="253">
        <f>Piloto!B188</f>
        <v>1103</v>
      </c>
      <c r="B110" s="253" t="s">
        <v>160</v>
      </c>
      <c r="C110" s="341">
        <f>Piloto!G188</f>
        <v>75.97</v>
      </c>
      <c r="D110" s="250">
        <v>75.97</v>
      </c>
      <c r="E110" s="250"/>
      <c r="F110" s="251">
        <v>212</v>
      </c>
      <c r="G110" s="251" t="s">
        <v>161</v>
      </c>
      <c r="H110" s="251"/>
      <c r="I110" s="338"/>
      <c r="J110" s="338"/>
      <c r="K110" s="336">
        <f t="shared" si="8"/>
        <v>9779.0706857970254</v>
      </c>
      <c r="L110" s="336">
        <f>VLOOKUP(A110,Piloto!$B$97:$G$442,5,FALSE)</f>
        <v>742916</v>
      </c>
      <c r="M110" s="249">
        <f t="shared" si="9"/>
        <v>29716.639999999999</v>
      </c>
      <c r="N110" s="249">
        <f t="shared" si="10"/>
        <v>14858.32</v>
      </c>
      <c r="O110" s="249">
        <f t="shared" si="11"/>
        <v>12072.385</v>
      </c>
      <c r="P110" s="249">
        <f t="shared" si="12"/>
        <v>37145.800000000003</v>
      </c>
      <c r="Q110" s="249">
        <f t="shared" si="13"/>
        <v>37145.800000000003</v>
      </c>
      <c r="R110" s="249">
        <f t="shared" si="14"/>
        <v>245162.27999999997</v>
      </c>
      <c r="S110" s="249"/>
      <c r="T110" s="252">
        <f t="shared" si="15"/>
        <v>497753.72000000003</v>
      </c>
      <c r="U110" s="257"/>
      <c r="V110" s="249" t="e">
        <f>ROUND(#REF!*W$18,0)*$W$15</f>
        <v>#REF!</v>
      </c>
      <c r="W110" s="249" t="e">
        <f>PMT((1+Piloto!#REF!)^(IF($W$14="Semestrais",6,IF($W$14="Anuais",12,1)))-1,$W$15,-V110)</f>
        <v>#REF!</v>
      </c>
      <c r="X110" s="249" t="e">
        <f>ROUND(#REF!*Y$18,0)*$Y$15</f>
        <v>#REF!</v>
      </c>
      <c r="Y110" s="249" t="e">
        <f>PMT((1+Piloto!#REF!)^(IF($Y$14="Semestrais",6,IF($Y$14="Anuais",12,1)))-1,$Y$15,-X110)</f>
        <v>#REF!</v>
      </c>
      <c r="Z110" s="248"/>
      <c r="AA110" s="48" t="str">
        <f>VLOOKUP(A110,Piloto!B188:I565,4,FALSE)</f>
        <v>Contrato</v>
      </c>
      <c r="AD110" s="342"/>
      <c r="AE110" s="342"/>
      <c r="AF110" s="342"/>
      <c r="AG110" s="271"/>
    </row>
    <row r="111" spans="1:33" ht="24" hidden="1">
      <c r="A111" s="253">
        <f>Piloto!B189</f>
        <v>1104</v>
      </c>
      <c r="B111" s="253" t="s">
        <v>167</v>
      </c>
      <c r="C111" s="341">
        <f>Piloto!G189</f>
        <v>47.01</v>
      </c>
      <c r="D111" s="250">
        <v>47.01</v>
      </c>
      <c r="E111" s="250"/>
      <c r="F111" s="251">
        <v>64</v>
      </c>
      <c r="G111" s="251" t="s">
        <v>172</v>
      </c>
      <c r="H111" s="251"/>
      <c r="I111" s="338"/>
      <c r="J111" s="338"/>
      <c r="K111" s="336">
        <f t="shared" si="8"/>
        <v>9803.9140608381203</v>
      </c>
      <c r="L111" s="336">
        <f>VLOOKUP(A111,Piloto!$B$97:$G$442,5,FALSE)</f>
        <v>460882</v>
      </c>
      <c r="M111" s="249">
        <f t="shared" si="9"/>
        <v>18435.28</v>
      </c>
      <c r="N111" s="249">
        <f t="shared" si="10"/>
        <v>9217.64</v>
      </c>
      <c r="O111" s="249">
        <f t="shared" si="11"/>
        <v>7489.3325000000004</v>
      </c>
      <c r="P111" s="249">
        <f t="shared" si="12"/>
        <v>23044.100000000002</v>
      </c>
      <c r="Q111" s="249">
        <f t="shared" si="13"/>
        <v>23044.100000000002</v>
      </c>
      <c r="R111" s="249">
        <f t="shared" si="14"/>
        <v>152091.06</v>
      </c>
      <c r="S111" s="249"/>
      <c r="T111" s="252">
        <f t="shared" si="15"/>
        <v>308790.94</v>
      </c>
      <c r="U111" s="257"/>
      <c r="V111" s="249" t="e">
        <f>ROUND(#REF!*W$18,0)*$W$15</f>
        <v>#REF!</v>
      </c>
      <c r="W111" s="249" t="e">
        <f>PMT((1+Piloto!#REF!)^(IF($W$14="Semestrais",6,IF($W$14="Anuais",12,1)))-1,$W$15,-V111)</f>
        <v>#REF!</v>
      </c>
      <c r="X111" s="249" t="e">
        <f>ROUND(#REF!*Y$18,0)*$Y$15</f>
        <v>#REF!</v>
      </c>
      <c r="Y111" s="249" t="e">
        <f>PMT((1+Piloto!#REF!)^(IF($Y$14="Semestrais",6,IF($Y$14="Anuais",12,1)))-1,$Y$15,-X111)</f>
        <v>#REF!</v>
      </c>
      <c r="Z111" s="248"/>
      <c r="AA111" s="48" t="str">
        <f>VLOOKUP(A111,Piloto!B189:I566,4,FALSE)</f>
        <v>Contrato</v>
      </c>
      <c r="AD111" s="342"/>
      <c r="AE111" s="342"/>
      <c r="AF111" s="342"/>
      <c r="AG111" s="271"/>
    </row>
    <row r="112" spans="1:33" ht="24" hidden="1">
      <c r="A112" s="253">
        <f>Piloto!B190</f>
        <v>1105</v>
      </c>
      <c r="B112" s="253" t="s">
        <v>167</v>
      </c>
      <c r="C112" s="341">
        <f>Piloto!G190</f>
        <v>47.01</v>
      </c>
      <c r="D112" s="250">
        <v>47.01</v>
      </c>
      <c r="E112" s="250"/>
      <c r="F112" s="251">
        <v>29</v>
      </c>
      <c r="G112" s="251" t="s">
        <v>172</v>
      </c>
      <c r="H112" s="251"/>
      <c r="I112" s="338"/>
      <c r="J112" s="338"/>
      <c r="K112" s="336">
        <f t="shared" si="8"/>
        <v>9803.9140608381203</v>
      </c>
      <c r="L112" s="336">
        <f>VLOOKUP(A112,Piloto!$B$97:$G$442,5,FALSE)</f>
        <v>460882</v>
      </c>
      <c r="M112" s="249">
        <f t="shared" si="9"/>
        <v>18435.28</v>
      </c>
      <c r="N112" s="249">
        <f t="shared" si="10"/>
        <v>9217.64</v>
      </c>
      <c r="O112" s="249">
        <f t="shared" si="11"/>
        <v>7489.3325000000004</v>
      </c>
      <c r="P112" s="249">
        <f t="shared" si="12"/>
        <v>23044.100000000002</v>
      </c>
      <c r="Q112" s="249">
        <f t="shared" si="13"/>
        <v>23044.100000000002</v>
      </c>
      <c r="R112" s="249">
        <f t="shared" si="14"/>
        <v>152091.06</v>
      </c>
      <c r="S112" s="249"/>
      <c r="T112" s="252">
        <f t="shared" si="15"/>
        <v>308790.94</v>
      </c>
      <c r="U112" s="257"/>
      <c r="V112" s="249" t="e">
        <f>ROUND(#REF!*W$18,0)*$W$15</f>
        <v>#REF!</v>
      </c>
      <c r="W112" s="249" t="e">
        <f>PMT((1+Piloto!#REF!)^(IF($W$14="Semestrais",6,IF($W$14="Anuais",12,1)))-1,$W$15,-V112)</f>
        <v>#REF!</v>
      </c>
      <c r="X112" s="249" t="e">
        <f>ROUND(#REF!*Y$18,0)*$Y$15</f>
        <v>#REF!</v>
      </c>
      <c r="Y112" s="249" t="e">
        <f>PMT((1+Piloto!#REF!)^(IF($Y$14="Semestrais",6,IF($Y$14="Anuais",12,1)))-1,$Y$15,-X112)</f>
        <v>#REF!</v>
      </c>
      <c r="Z112" s="248"/>
      <c r="AA112" s="48" t="str">
        <f>VLOOKUP(A112,Piloto!B190:I567,4,FALSE)</f>
        <v>Contrato</v>
      </c>
      <c r="AD112" s="342"/>
      <c r="AE112" s="342"/>
      <c r="AF112" s="342"/>
      <c r="AG112" s="271"/>
    </row>
    <row r="113" spans="1:33" ht="24" hidden="1">
      <c r="A113" s="253">
        <f>Piloto!B191</f>
        <v>1106</v>
      </c>
      <c r="B113" s="253" t="s">
        <v>167</v>
      </c>
      <c r="C113" s="341">
        <f>Piloto!G191</f>
        <v>47.01</v>
      </c>
      <c r="D113" s="250">
        <v>47.01</v>
      </c>
      <c r="E113" s="250"/>
      <c r="F113" s="251">
        <v>30</v>
      </c>
      <c r="G113" s="251" t="s">
        <v>172</v>
      </c>
      <c r="H113" s="251"/>
      <c r="I113" s="338"/>
      <c r="J113" s="338"/>
      <c r="K113" s="336">
        <f t="shared" si="8"/>
        <v>9803.9140608381203</v>
      </c>
      <c r="L113" s="336">
        <f>VLOOKUP(A113,Piloto!$B$97:$G$442,5,FALSE)</f>
        <v>460882</v>
      </c>
      <c r="M113" s="249">
        <f t="shared" si="9"/>
        <v>18435.28</v>
      </c>
      <c r="N113" s="249">
        <f t="shared" si="10"/>
        <v>9217.64</v>
      </c>
      <c r="O113" s="249">
        <f t="shared" si="11"/>
        <v>7489.3325000000004</v>
      </c>
      <c r="P113" s="249">
        <f t="shared" si="12"/>
        <v>23044.100000000002</v>
      </c>
      <c r="Q113" s="249">
        <f t="shared" si="13"/>
        <v>23044.100000000002</v>
      </c>
      <c r="R113" s="249">
        <f t="shared" si="14"/>
        <v>152091.06</v>
      </c>
      <c r="S113" s="249"/>
      <c r="T113" s="252">
        <f t="shared" si="15"/>
        <v>308790.94</v>
      </c>
      <c r="U113" s="257"/>
      <c r="V113" s="249" t="e">
        <f>ROUND(#REF!*W$18,0)*$W$15</f>
        <v>#REF!</v>
      </c>
      <c r="W113" s="249" t="e">
        <f>PMT((1+Piloto!#REF!)^(IF($W$14="Semestrais",6,IF($W$14="Anuais",12,1)))-1,$W$15,-V113)</f>
        <v>#REF!</v>
      </c>
      <c r="X113" s="249" t="e">
        <f>ROUND(#REF!*Y$18,0)*$Y$15</f>
        <v>#REF!</v>
      </c>
      <c r="Y113" s="249" t="e">
        <f>PMT((1+Piloto!#REF!)^(IF($Y$14="Semestrais",6,IF($Y$14="Anuais",12,1)))-1,$Y$15,-X113)</f>
        <v>#REF!</v>
      </c>
      <c r="Z113" s="248"/>
      <c r="AA113" s="48" t="str">
        <f>VLOOKUP(A113,Piloto!B191:I568,4,FALSE)</f>
        <v>Contrato</v>
      </c>
      <c r="AD113" s="342"/>
      <c r="AE113" s="342"/>
      <c r="AF113" s="342"/>
      <c r="AG113" s="271"/>
    </row>
    <row r="114" spans="1:33" ht="24" hidden="1">
      <c r="A114" s="253">
        <f>Piloto!B192</f>
        <v>1107</v>
      </c>
      <c r="B114" s="253" t="s">
        <v>160</v>
      </c>
      <c r="C114" s="341">
        <f>Piloto!G192</f>
        <v>75.959999999999994</v>
      </c>
      <c r="D114" s="250">
        <v>75.959999999999994</v>
      </c>
      <c r="E114" s="250"/>
      <c r="F114" s="251">
        <v>222</v>
      </c>
      <c r="G114" s="251" t="s">
        <v>161</v>
      </c>
      <c r="H114" s="251"/>
      <c r="I114" s="338"/>
      <c r="J114" s="338"/>
      <c r="K114" s="336">
        <f t="shared" si="8"/>
        <v>9779.067930489733</v>
      </c>
      <c r="L114" s="336">
        <f>VLOOKUP(A114,Piloto!$B$97:$G$442,5,FALSE)</f>
        <v>742818</v>
      </c>
      <c r="M114" s="249">
        <f t="shared" si="9"/>
        <v>29712.720000000001</v>
      </c>
      <c r="N114" s="249">
        <f t="shared" si="10"/>
        <v>14856.36</v>
      </c>
      <c r="O114" s="249">
        <f t="shared" si="11"/>
        <v>12070.7925</v>
      </c>
      <c r="P114" s="249">
        <f t="shared" si="12"/>
        <v>37140.9</v>
      </c>
      <c r="Q114" s="249">
        <f t="shared" si="13"/>
        <v>37140.9</v>
      </c>
      <c r="R114" s="249">
        <f t="shared" si="14"/>
        <v>245129.94</v>
      </c>
      <c r="S114" s="249"/>
      <c r="T114" s="252">
        <f t="shared" si="15"/>
        <v>497688.06000000006</v>
      </c>
      <c r="U114" s="257"/>
      <c r="V114" s="249" t="e">
        <f>ROUND(#REF!*W$18,0)*$W$15</f>
        <v>#REF!</v>
      </c>
      <c r="W114" s="249" t="e">
        <f>PMT((1+Piloto!#REF!)^(IF($W$14="Semestrais",6,IF($W$14="Anuais",12,1)))-1,$W$15,-V114)</f>
        <v>#REF!</v>
      </c>
      <c r="X114" s="249" t="e">
        <f>ROUND(#REF!*Y$18,0)*$Y$15</f>
        <v>#REF!</v>
      </c>
      <c r="Y114" s="249" t="e">
        <f>PMT((1+Piloto!#REF!)^(IF($Y$14="Semestrais",6,IF($Y$14="Anuais",12,1)))-1,$Y$15,-X114)</f>
        <v>#REF!</v>
      </c>
      <c r="Z114" s="248"/>
      <c r="AA114" s="48" t="str">
        <f>VLOOKUP(A114,Piloto!B192:I569,4,FALSE)</f>
        <v>Contrato</v>
      </c>
      <c r="AD114" s="342"/>
      <c r="AE114" s="342"/>
      <c r="AF114" s="342"/>
      <c r="AG114" s="271"/>
    </row>
    <row r="115" spans="1:33" ht="24" hidden="1">
      <c r="A115" s="253">
        <f>Piloto!B193</f>
        <v>1108</v>
      </c>
      <c r="B115" s="253" t="s">
        <v>160</v>
      </c>
      <c r="C115" s="341">
        <f>Piloto!G193</f>
        <v>72.08</v>
      </c>
      <c r="D115" s="250">
        <v>72.08</v>
      </c>
      <c r="E115" s="250"/>
      <c r="F115" s="251">
        <v>269</v>
      </c>
      <c r="G115" s="251" t="s">
        <v>164</v>
      </c>
      <c r="H115" s="251"/>
      <c r="I115" s="338"/>
      <c r="J115" s="338"/>
      <c r="K115" s="336">
        <f t="shared" si="8"/>
        <v>9779.0649278579367</v>
      </c>
      <c r="L115" s="336">
        <f>VLOOKUP(A115,Piloto!$B$97:$G$442,5,FALSE)</f>
        <v>704875</v>
      </c>
      <c r="M115" s="249">
        <f t="shared" si="9"/>
        <v>28195</v>
      </c>
      <c r="N115" s="249">
        <f t="shared" si="10"/>
        <v>14097.5</v>
      </c>
      <c r="O115" s="249">
        <f t="shared" si="11"/>
        <v>11454.21875</v>
      </c>
      <c r="P115" s="249">
        <f t="shared" si="12"/>
        <v>35243.75</v>
      </c>
      <c r="Q115" s="249">
        <f t="shared" si="13"/>
        <v>35243.75</v>
      </c>
      <c r="R115" s="249">
        <f t="shared" si="14"/>
        <v>232608.75</v>
      </c>
      <c r="S115" s="249"/>
      <c r="T115" s="252">
        <f t="shared" si="15"/>
        <v>472266.25</v>
      </c>
      <c r="U115" s="257"/>
      <c r="V115" s="249" t="e">
        <f>ROUND(#REF!*W$18,0)*$W$15</f>
        <v>#REF!</v>
      </c>
      <c r="W115" s="249" t="e">
        <f>PMT((1+Piloto!#REF!)^(IF($W$14="Semestrais",6,IF($W$14="Anuais",12,1)))-1,$W$15,-V115)</f>
        <v>#REF!</v>
      </c>
      <c r="X115" s="249" t="e">
        <f>ROUND(#REF!*Y$18,0)*$Y$15</f>
        <v>#REF!</v>
      </c>
      <c r="Y115" s="249" t="e">
        <f>PMT((1+Piloto!#REF!)^(IF($Y$14="Semestrais",6,IF($Y$14="Anuais",12,1)))-1,$Y$15,-X115)</f>
        <v>#REF!</v>
      </c>
      <c r="Z115" s="248"/>
      <c r="AA115" s="48" t="str">
        <f>VLOOKUP(A115,Piloto!B193:I570,4,FALSE)</f>
        <v>Contrato</v>
      </c>
      <c r="AD115" s="342"/>
      <c r="AE115" s="342"/>
      <c r="AF115" s="342"/>
      <c r="AG115" s="271"/>
    </row>
    <row r="116" spans="1:33" ht="24" hidden="1">
      <c r="A116" s="253">
        <f>Piloto!B194</f>
        <v>1109</v>
      </c>
      <c r="B116" s="253" t="s">
        <v>157</v>
      </c>
      <c r="C116" s="341">
        <f>Piloto!G194</f>
        <v>55.97</v>
      </c>
      <c r="D116" s="250">
        <v>55.97</v>
      </c>
      <c r="E116" s="250"/>
      <c r="F116" s="251">
        <v>316</v>
      </c>
      <c r="G116" s="251" t="s">
        <v>170</v>
      </c>
      <c r="H116" s="251"/>
      <c r="I116" s="338"/>
      <c r="J116" s="338"/>
      <c r="K116" s="336">
        <f t="shared" si="8"/>
        <v>9803.4661425763807</v>
      </c>
      <c r="L116" s="336">
        <f>VLOOKUP(A116,Piloto!$B$97:$G$442,5,FALSE)</f>
        <v>548700</v>
      </c>
      <c r="M116" s="249">
        <f t="shared" si="9"/>
        <v>21948</v>
      </c>
      <c r="N116" s="249">
        <f t="shared" si="10"/>
        <v>10974</v>
      </c>
      <c r="O116" s="249">
        <f t="shared" si="11"/>
        <v>8916.375</v>
      </c>
      <c r="P116" s="249">
        <f t="shared" si="12"/>
        <v>27435</v>
      </c>
      <c r="Q116" s="249">
        <f t="shared" si="13"/>
        <v>27435</v>
      </c>
      <c r="R116" s="249">
        <f t="shared" si="14"/>
        <v>181071</v>
      </c>
      <c r="S116" s="249"/>
      <c r="T116" s="252">
        <f t="shared" si="15"/>
        <v>367629</v>
      </c>
      <c r="U116" s="257"/>
      <c r="V116" s="249" t="e">
        <f>ROUND(#REF!*W$18,0)*$W$15</f>
        <v>#REF!</v>
      </c>
      <c r="W116" s="249" t="e">
        <f>PMT((1+Piloto!#REF!)^(IF($W$14="Semestrais",6,IF($W$14="Anuais",12,1)))-1,$W$15,-V116)</f>
        <v>#REF!</v>
      </c>
      <c r="X116" s="249" t="e">
        <f>ROUND(#REF!*Y$18,0)*$Y$15</f>
        <v>#REF!</v>
      </c>
      <c r="Y116" s="249" t="e">
        <f>PMT((1+Piloto!#REF!)^(IF($Y$14="Semestrais",6,IF($Y$14="Anuais",12,1)))-1,$Y$15,-X116)</f>
        <v>#REF!</v>
      </c>
      <c r="Z116" s="248"/>
      <c r="AA116" s="48" t="str">
        <f>VLOOKUP(A116,Piloto!B194:I571,4,FALSE)</f>
        <v>Contrato</v>
      </c>
      <c r="AD116" s="342"/>
      <c r="AE116" s="342"/>
      <c r="AF116" s="342"/>
      <c r="AG116" s="271"/>
    </row>
    <row r="117" spans="1:33" ht="24" hidden="1">
      <c r="A117" s="253">
        <f>Piloto!B195</f>
        <v>1110</v>
      </c>
      <c r="B117" s="253" t="s">
        <v>167</v>
      </c>
      <c r="C117" s="341">
        <f>Piloto!G195</f>
        <v>51.44</v>
      </c>
      <c r="D117" s="250">
        <v>51.44</v>
      </c>
      <c r="E117" s="250"/>
      <c r="F117" s="251">
        <v>128</v>
      </c>
      <c r="G117" s="251" t="s">
        <v>158</v>
      </c>
      <c r="H117" s="251"/>
      <c r="I117" s="338"/>
      <c r="J117" s="338"/>
      <c r="K117" s="336">
        <f t="shared" si="8"/>
        <v>9726.827371695179</v>
      </c>
      <c r="L117" s="336">
        <f>VLOOKUP(A117,Piloto!$B$97:$G$442,5,FALSE)</f>
        <v>500348</v>
      </c>
      <c r="M117" s="249">
        <f t="shared" si="9"/>
        <v>20013.920000000002</v>
      </c>
      <c r="N117" s="249">
        <f t="shared" si="10"/>
        <v>10006.960000000001</v>
      </c>
      <c r="O117" s="249">
        <f t="shared" si="11"/>
        <v>8130.6550000000007</v>
      </c>
      <c r="P117" s="249">
        <f t="shared" si="12"/>
        <v>25017.4</v>
      </c>
      <c r="Q117" s="249">
        <f t="shared" si="13"/>
        <v>25017.4</v>
      </c>
      <c r="R117" s="249">
        <f t="shared" si="14"/>
        <v>165114.84</v>
      </c>
      <c r="S117" s="249"/>
      <c r="T117" s="252">
        <f t="shared" si="15"/>
        <v>335233.16000000003</v>
      </c>
      <c r="U117" s="257"/>
      <c r="V117" s="249" t="e">
        <f>ROUND(#REF!*W$18,0)*$W$15</f>
        <v>#REF!</v>
      </c>
      <c r="W117" s="249" t="e">
        <f>PMT((1+Piloto!#REF!)^(IF($W$14="Semestrais",6,IF($W$14="Anuais",12,1)))-1,$W$15,-V117)</f>
        <v>#REF!</v>
      </c>
      <c r="X117" s="249" t="e">
        <f>ROUND(#REF!*Y$18,0)*$Y$15</f>
        <v>#REF!</v>
      </c>
      <c r="Y117" s="249" t="e">
        <f>PMT((1+Piloto!#REF!)^(IF($Y$14="Semestrais",6,IF($Y$14="Anuais",12,1)))-1,$Y$15,-X117)</f>
        <v>#REF!</v>
      </c>
      <c r="Z117" s="248"/>
      <c r="AA117" s="48" t="str">
        <f>VLOOKUP(A117,Piloto!B195:I572,4,FALSE)</f>
        <v>Contrato</v>
      </c>
      <c r="AD117" s="342"/>
      <c r="AE117" s="342"/>
      <c r="AF117" s="342"/>
      <c r="AG117" s="271"/>
    </row>
    <row r="118" spans="1:33" ht="24" hidden="1">
      <c r="A118" s="253">
        <f>Piloto!B196</f>
        <v>1111</v>
      </c>
      <c r="B118" s="253" t="s">
        <v>167</v>
      </c>
      <c r="C118" s="341">
        <f>Piloto!G196</f>
        <v>51.5</v>
      </c>
      <c r="D118" s="250">
        <v>51.5</v>
      </c>
      <c r="E118" s="250"/>
      <c r="F118" s="251">
        <v>123</v>
      </c>
      <c r="G118" s="251" t="s">
        <v>158</v>
      </c>
      <c r="H118" s="251"/>
      <c r="I118" s="338"/>
      <c r="J118" s="338"/>
      <c r="K118" s="336">
        <f t="shared" si="8"/>
        <v>9726.8155339805817</v>
      </c>
      <c r="L118" s="336">
        <f>VLOOKUP(A118,Piloto!$B$97:$G$442,5,FALSE)</f>
        <v>500931</v>
      </c>
      <c r="M118" s="249">
        <f t="shared" si="9"/>
        <v>20037.240000000002</v>
      </c>
      <c r="N118" s="249">
        <f t="shared" si="10"/>
        <v>10018.620000000001</v>
      </c>
      <c r="O118" s="249">
        <f t="shared" si="11"/>
        <v>8140.1287499999999</v>
      </c>
      <c r="P118" s="249">
        <f t="shared" si="12"/>
        <v>25046.550000000003</v>
      </c>
      <c r="Q118" s="249">
        <f t="shared" si="13"/>
        <v>25046.550000000003</v>
      </c>
      <c r="R118" s="249">
        <f t="shared" si="14"/>
        <v>165307.22999999998</v>
      </c>
      <c r="S118" s="249"/>
      <c r="T118" s="252">
        <f t="shared" si="15"/>
        <v>335623.77</v>
      </c>
      <c r="U118" s="257"/>
      <c r="V118" s="249" t="e">
        <f>ROUND(#REF!*W$18,0)*$W$15</f>
        <v>#REF!</v>
      </c>
      <c r="W118" s="249" t="e">
        <f>PMT((1+Piloto!#REF!)^(IF($W$14="Semestrais",6,IF($W$14="Anuais",12,1)))-1,$W$15,-V118)</f>
        <v>#REF!</v>
      </c>
      <c r="X118" s="249" t="e">
        <f>ROUND(#REF!*Y$18,0)*$Y$15</f>
        <v>#REF!</v>
      </c>
      <c r="Y118" s="249" t="e">
        <f>PMT((1+Piloto!#REF!)^(IF($Y$14="Semestrais",6,IF($Y$14="Anuais",12,1)))-1,$Y$15,-X118)</f>
        <v>#REF!</v>
      </c>
      <c r="Z118" s="248"/>
      <c r="AA118" s="48" t="str">
        <f>VLOOKUP(A118,Piloto!B196:I573,4,FALSE)</f>
        <v>Contrato</v>
      </c>
      <c r="AD118" s="342"/>
      <c r="AE118" s="342"/>
      <c r="AF118" s="342"/>
      <c r="AG118" s="271"/>
    </row>
    <row r="119" spans="1:33" ht="24" hidden="1">
      <c r="A119" s="253">
        <f>Piloto!B197</f>
        <v>1112</v>
      </c>
      <c r="B119" s="253" t="s">
        <v>167</v>
      </c>
      <c r="C119" s="341">
        <f>Piloto!G197</f>
        <v>51.44</v>
      </c>
      <c r="D119" s="250">
        <v>51.44</v>
      </c>
      <c r="E119" s="250"/>
      <c r="F119" s="251">
        <v>122</v>
      </c>
      <c r="G119" s="251" t="s">
        <v>158</v>
      </c>
      <c r="H119" s="251"/>
      <c r="I119" s="338"/>
      <c r="J119" s="338"/>
      <c r="K119" s="336">
        <f t="shared" si="8"/>
        <v>9726.827371695179</v>
      </c>
      <c r="L119" s="336">
        <f>VLOOKUP(A119,Piloto!$B$97:$G$442,5,FALSE)</f>
        <v>500348</v>
      </c>
      <c r="M119" s="249">
        <f t="shared" si="9"/>
        <v>20013.920000000002</v>
      </c>
      <c r="N119" s="249">
        <f t="shared" si="10"/>
        <v>10006.960000000001</v>
      </c>
      <c r="O119" s="249">
        <f t="shared" si="11"/>
        <v>8130.6550000000007</v>
      </c>
      <c r="P119" s="249">
        <f t="shared" si="12"/>
        <v>25017.4</v>
      </c>
      <c r="Q119" s="249">
        <f t="shared" si="13"/>
        <v>25017.4</v>
      </c>
      <c r="R119" s="249">
        <f t="shared" si="14"/>
        <v>165114.84</v>
      </c>
      <c r="S119" s="249"/>
      <c r="T119" s="252">
        <f t="shared" si="15"/>
        <v>335233.16000000003</v>
      </c>
      <c r="U119" s="257"/>
      <c r="V119" s="249" t="e">
        <f>ROUND(#REF!*W$18,0)*$W$15</f>
        <v>#REF!</v>
      </c>
      <c r="W119" s="249" t="e">
        <f>PMT((1+Piloto!#REF!)^(IF($W$14="Semestrais",6,IF($W$14="Anuais",12,1)))-1,$W$15,-V119)</f>
        <v>#REF!</v>
      </c>
      <c r="X119" s="249" t="e">
        <f>ROUND(#REF!*Y$18,0)*$Y$15</f>
        <v>#REF!</v>
      </c>
      <c r="Y119" s="249" t="e">
        <f>PMT((1+Piloto!#REF!)^(IF($Y$14="Semestrais",6,IF($Y$14="Anuais",12,1)))-1,$Y$15,-X119)</f>
        <v>#REF!</v>
      </c>
      <c r="Z119" s="248"/>
      <c r="AA119" s="48" t="str">
        <f>VLOOKUP(A119,Piloto!B197:I574,4,FALSE)</f>
        <v>Contrato</v>
      </c>
      <c r="AD119" s="342"/>
      <c r="AE119" s="342"/>
      <c r="AF119" s="342"/>
      <c r="AG119" s="271"/>
    </row>
    <row r="120" spans="1:33" ht="24">
      <c r="A120" s="253">
        <f>Piloto!B198</f>
        <v>1201</v>
      </c>
      <c r="B120" s="253" t="s">
        <v>157</v>
      </c>
      <c r="C120" s="341">
        <f>Piloto!G198</f>
        <v>55.97</v>
      </c>
      <c r="D120" s="250">
        <v>55.97</v>
      </c>
      <c r="E120" s="250"/>
      <c r="F120" s="251">
        <v>315</v>
      </c>
      <c r="G120" s="251" t="s">
        <v>170</v>
      </c>
      <c r="H120" s="251"/>
      <c r="I120" s="338"/>
      <c r="J120" s="338"/>
      <c r="K120" s="336">
        <f t="shared" si="8"/>
        <v>9803.4661425763807</v>
      </c>
      <c r="L120" s="336">
        <f>VLOOKUP(A120,Piloto!$B$97:$G$442,5,FALSE)</f>
        <v>548700</v>
      </c>
      <c r="M120" s="249">
        <f t="shared" si="9"/>
        <v>21948</v>
      </c>
      <c r="N120" s="249">
        <f t="shared" si="10"/>
        <v>10974</v>
      </c>
      <c r="O120" s="249">
        <f t="shared" si="11"/>
        <v>8916.375</v>
      </c>
      <c r="P120" s="249">
        <f t="shared" si="12"/>
        <v>27435</v>
      </c>
      <c r="Q120" s="249">
        <f t="shared" si="13"/>
        <v>27435</v>
      </c>
      <c r="R120" s="249">
        <f t="shared" si="14"/>
        <v>181071</v>
      </c>
      <c r="S120" s="249"/>
      <c r="T120" s="252">
        <f t="shared" si="15"/>
        <v>367629</v>
      </c>
      <c r="U120" s="257"/>
      <c r="V120" s="249" t="e">
        <f>ROUND(#REF!*W$18,0)*$W$15</f>
        <v>#REF!</v>
      </c>
      <c r="W120" s="249" t="e">
        <f>PMT((1+Piloto!#REF!)^(IF($W$14="Semestrais",6,IF($W$14="Anuais",12,1)))-1,$W$15,-V120)</f>
        <v>#REF!</v>
      </c>
      <c r="X120" s="249" t="e">
        <f>ROUND(#REF!*Y$18,0)*$Y$15</f>
        <v>#REF!</v>
      </c>
      <c r="Y120" s="249" t="e">
        <f>PMT((1+Piloto!#REF!)^(IF($Y$14="Semestrais",6,IF($Y$14="Anuais",12,1)))-1,$Y$15,-X120)</f>
        <v>#REF!</v>
      </c>
      <c r="Z120" s="248"/>
      <c r="AA120" s="48" t="str">
        <f>VLOOKUP(A120,Piloto!B198:I575,4,FALSE)</f>
        <v>Disponivel</v>
      </c>
      <c r="AD120" s="342"/>
      <c r="AE120" s="342"/>
      <c r="AF120" s="342"/>
      <c r="AG120" s="271"/>
    </row>
    <row r="121" spans="1:33" ht="24">
      <c r="A121" s="253">
        <f>Piloto!B199</f>
        <v>1202</v>
      </c>
      <c r="B121" s="253" t="s">
        <v>160</v>
      </c>
      <c r="C121" s="341">
        <f>Piloto!G199</f>
        <v>72.08</v>
      </c>
      <c r="D121" s="250">
        <v>72.08</v>
      </c>
      <c r="E121" s="250"/>
      <c r="F121" s="251">
        <v>273</v>
      </c>
      <c r="G121" s="251" t="s">
        <v>164</v>
      </c>
      <c r="H121" s="251"/>
      <c r="I121" s="338"/>
      <c r="J121" s="338"/>
      <c r="K121" s="336">
        <f t="shared" si="8"/>
        <v>9779.0649278579367</v>
      </c>
      <c r="L121" s="336">
        <f>VLOOKUP(A121,Piloto!$B$97:$G$442,5,FALSE)</f>
        <v>704875</v>
      </c>
      <c r="M121" s="249">
        <f t="shared" si="9"/>
        <v>28195</v>
      </c>
      <c r="N121" s="249">
        <f t="shared" si="10"/>
        <v>14097.5</v>
      </c>
      <c r="O121" s="249">
        <f t="shared" si="11"/>
        <v>11454.21875</v>
      </c>
      <c r="P121" s="249">
        <f t="shared" si="12"/>
        <v>35243.75</v>
      </c>
      <c r="Q121" s="249">
        <f t="shared" si="13"/>
        <v>35243.75</v>
      </c>
      <c r="R121" s="249">
        <f t="shared" si="14"/>
        <v>232608.75</v>
      </c>
      <c r="S121" s="249"/>
      <c r="T121" s="252">
        <f t="shared" si="15"/>
        <v>472266.25</v>
      </c>
      <c r="U121" s="257"/>
      <c r="V121" s="249" t="e">
        <f>ROUND(#REF!*W$18,0)*$W$15</f>
        <v>#REF!</v>
      </c>
      <c r="W121" s="249" t="e">
        <f>PMT((1+Piloto!#REF!)^(IF($W$14="Semestrais",6,IF($W$14="Anuais",12,1)))-1,$W$15,-V121)</f>
        <v>#REF!</v>
      </c>
      <c r="X121" s="249" t="e">
        <f>ROUND(#REF!*Y$18,0)*$Y$15</f>
        <v>#REF!</v>
      </c>
      <c r="Y121" s="249" t="e">
        <f>PMT((1+Piloto!#REF!)^(IF($Y$14="Semestrais",6,IF($Y$14="Anuais",12,1)))-1,$Y$15,-X121)</f>
        <v>#REF!</v>
      </c>
      <c r="Z121" s="248"/>
      <c r="AA121" s="48" t="str">
        <f>VLOOKUP(A121,Piloto!B199:I576,4,FALSE)</f>
        <v>Disponivel</v>
      </c>
      <c r="AD121" s="342"/>
      <c r="AE121" s="342"/>
      <c r="AF121" s="342"/>
      <c r="AG121" s="271"/>
    </row>
    <row r="122" spans="1:33" ht="24" hidden="1">
      <c r="A122" s="253">
        <f>Piloto!B200</f>
        <v>1203</v>
      </c>
      <c r="B122" s="253" t="s">
        <v>160</v>
      </c>
      <c r="C122" s="341">
        <f>Piloto!G200</f>
        <v>75.97</v>
      </c>
      <c r="D122" s="250">
        <v>75.97</v>
      </c>
      <c r="E122" s="250"/>
      <c r="F122" s="251">
        <v>219</v>
      </c>
      <c r="G122" s="251" t="s">
        <v>161</v>
      </c>
      <c r="H122" s="251"/>
      <c r="I122" s="338"/>
      <c r="J122" s="338"/>
      <c r="K122" s="336">
        <f t="shared" si="8"/>
        <v>9779.0706857970254</v>
      </c>
      <c r="L122" s="336">
        <f>VLOOKUP(A122,Piloto!$B$97:$G$442,5,FALSE)</f>
        <v>742916</v>
      </c>
      <c r="M122" s="249">
        <f t="shared" si="9"/>
        <v>29716.639999999999</v>
      </c>
      <c r="N122" s="249">
        <f t="shared" si="10"/>
        <v>14858.32</v>
      </c>
      <c r="O122" s="249">
        <f t="shared" si="11"/>
        <v>12072.385</v>
      </c>
      <c r="P122" s="249">
        <f t="shared" si="12"/>
        <v>37145.800000000003</v>
      </c>
      <c r="Q122" s="249">
        <f t="shared" si="13"/>
        <v>37145.800000000003</v>
      </c>
      <c r="R122" s="249">
        <f t="shared" si="14"/>
        <v>245162.27999999997</v>
      </c>
      <c r="S122" s="249"/>
      <c r="T122" s="252">
        <f t="shared" si="15"/>
        <v>497753.72000000003</v>
      </c>
      <c r="U122" s="257"/>
      <c r="V122" s="249" t="e">
        <f>ROUND(#REF!*W$18,0)*$W$15</f>
        <v>#REF!</v>
      </c>
      <c r="W122" s="249" t="e">
        <f>PMT((1+Piloto!#REF!)^(IF($W$14="Semestrais",6,IF($W$14="Anuais",12,1)))-1,$W$15,-V122)</f>
        <v>#REF!</v>
      </c>
      <c r="X122" s="249" t="e">
        <f>ROUND(#REF!*Y$18,0)*$Y$15</f>
        <v>#REF!</v>
      </c>
      <c r="Y122" s="249" t="e">
        <f>PMT((1+Piloto!#REF!)^(IF($Y$14="Semestrais",6,IF($Y$14="Anuais",12,1)))-1,$Y$15,-X122)</f>
        <v>#REF!</v>
      </c>
      <c r="Z122" s="248"/>
      <c r="AA122" s="48" t="str">
        <f>VLOOKUP(A122,Piloto!B200:I577,4,FALSE)</f>
        <v>Contrato</v>
      </c>
      <c r="AD122" s="342"/>
      <c r="AE122" s="342"/>
      <c r="AF122" s="342"/>
      <c r="AG122" s="271"/>
    </row>
    <row r="123" spans="1:33" ht="24" hidden="1">
      <c r="A123" s="253">
        <f>Piloto!B201</f>
        <v>1204</v>
      </c>
      <c r="B123" s="253" t="s">
        <v>167</v>
      </c>
      <c r="C123" s="341">
        <f>Piloto!G201</f>
        <v>47.01</v>
      </c>
      <c r="D123" s="250">
        <v>47.01</v>
      </c>
      <c r="E123" s="250"/>
      <c r="F123" s="251">
        <v>31</v>
      </c>
      <c r="G123" s="251" t="s">
        <v>172</v>
      </c>
      <c r="H123" s="251"/>
      <c r="I123" s="338"/>
      <c r="J123" s="338"/>
      <c r="K123" s="336">
        <f t="shared" si="8"/>
        <v>9803.9140608381203</v>
      </c>
      <c r="L123" s="336">
        <f>VLOOKUP(A123,Piloto!$B$97:$G$442,5,FALSE)</f>
        <v>460882</v>
      </c>
      <c r="M123" s="249">
        <f t="shared" si="9"/>
        <v>18435.28</v>
      </c>
      <c r="N123" s="249">
        <f t="shared" si="10"/>
        <v>9217.64</v>
      </c>
      <c r="O123" s="249">
        <f t="shared" si="11"/>
        <v>7489.3325000000004</v>
      </c>
      <c r="P123" s="249">
        <f t="shared" si="12"/>
        <v>23044.100000000002</v>
      </c>
      <c r="Q123" s="249">
        <f t="shared" si="13"/>
        <v>23044.100000000002</v>
      </c>
      <c r="R123" s="249">
        <f t="shared" si="14"/>
        <v>152091.06</v>
      </c>
      <c r="S123" s="249"/>
      <c r="T123" s="252">
        <f t="shared" si="15"/>
        <v>308790.94</v>
      </c>
      <c r="U123" s="257"/>
      <c r="V123" s="249" t="e">
        <f>ROUND(#REF!*W$18,0)*$W$15</f>
        <v>#REF!</v>
      </c>
      <c r="W123" s="249" t="e">
        <f>PMT((1+Piloto!#REF!)^(IF($W$14="Semestrais",6,IF($W$14="Anuais",12,1)))-1,$W$15,-V123)</f>
        <v>#REF!</v>
      </c>
      <c r="X123" s="249" t="e">
        <f>ROUND(#REF!*Y$18,0)*$Y$15</f>
        <v>#REF!</v>
      </c>
      <c r="Y123" s="249" t="e">
        <f>PMT((1+Piloto!#REF!)^(IF($Y$14="Semestrais",6,IF($Y$14="Anuais",12,1)))-1,$Y$15,-X123)</f>
        <v>#REF!</v>
      </c>
      <c r="Z123" s="248"/>
      <c r="AA123" s="48" t="str">
        <f>VLOOKUP(A123,Piloto!B201:I578,4,FALSE)</f>
        <v>Contrato</v>
      </c>
      <c r="AD123" s="342"/>
      <c r="AE123" s="342"/>
      <c r="AF123" s="342"/>
      <c r="AG123" s="271"/>
    </row>
    <row r="124" spans="1:33" ht="24" hidden="1">
      <c r="A124" s="253">
        <f>Piloto!B202</f>
        <v>1205</v>
      </c>
      <c r="B124" s="253" t="s">
        <v>167</v>
      </c>
      <c r="C124" s="341">
        <f>Piloto!G202</f>
        <v>47.01</v>
      </c>
      <c r="D124" s="250">
        <v>47.01</v>
      </c>
      <c r="E124" s="250"/>
      <c r="F124" s="251">
        <v>32</v>
      </c>
      <c r="G124" s="251" t="s">
        <v>172</v>
      </c>
      <c r="H124" s="251"/>
      <c r="I124" s="338"/>
      <c r="J124" s="338"/>
      <c r="K124" s="336">
        <f t="shared" si="8"/>
        <v>9803.9140608381203</v>
      </c>
      <c r="L124" s="336">
        <f>VLOOKUP(A124,Piloto!$B$97:$G$442,5,FALSE)</f>
        <v>460882</v>
      </c>
      <c r="M124" s="249">
        <f t="shared" si="9"/>
        <v>18435.28</v>
      </c>
      <c r="N124" s="249">
        <f t="shared" si="10"/>
        <v>9217.64</v>
      </c>
      <c r="O124" s="249">
        <f t="shared" si="11"/>
        <v>7489.3325000000004</v>
      </c>
      <c r="P124" s="249">
        <f t="shared" si="12"/>
        <v>23044.100000000002</v>
      </c>
      <c r="Q124" s="249">
        <f t="shared" si="13"/>
        <v>23044.100000000002</v>
      </c>
      <c r="R124" s="249">
        <f t="shared" si="14"/>
        <v>152091.06</v>
      </c>
      <c r="S124" s="249"/>
      <c r="T124" s="252">
        <f t="shared" si="15"/>
        <v>308790.94</v>
      </c>
      <c r="U124" s="257"/>
      <c r="V124" s="249" t="e">
        <f>ROUND(#REF!*W$18,0)*$W$15</f>
        <v>#REF!</v>
      </c>
      <c r="W124" s="249" t="e">
        <f>PMT((1+Piloto!#REF!)^(IF($W$14="Semestrais",6,IF($W$14="Anuais",12,1)))-1,$W$15,-V124)</f>
        <v>#REF!</v>
      </c>
      <c r="X124" s="249" t="e">
        <f>ROUND(#REF!*Y$18,0)*$Y$15</f>
        <v>#REF!</v>
      </c>
      <c r="Y124" s="249" t="e">
        <f>PMT((1+Piloto!#REF!)^(IF($Y$14="Semestrais",6,IF($Y$14="Anuais",12,1)))-1,$Y$15,-X124)</f>
        <v>#REF!</v>
      </c>
      <c r="Z124" s="248"/>
      <c r="AA124" s="48" t="str">
        <f>VLOOKUP(A124,Piloto!B202:I579,4,FALSE)</f>
        <v>Contrato</v>
      </c>
      <c r="AD124" s="342"/>
      <c r="AE124" s="342"/>
      <c r="AF124" s="342"/>
      <c r="AG124" s="271"/>
    </row>
    <row r="125" spans="1:33" ht="24" hidden="1">
      <c r="A125" s="253">
        <f>Piloto!B203</f>
        <v>1206</v>
      </c>
      <c r="B125" s="253" t="s">
        <v>167</v>
      </c>
      <c r="C125" s="341">
        <f>Piloto!G203</f>
        <v>47.01</v>
      </c>
      <c r="D125" s="250">
        <v>47.01</v>
      </c>
      <c r="E125" s="250"/>
      <c r="F125" s="251">
        <v>33</v>
      </c>
      <c r="G125" s="251" t="s">
        <v>172</v>
      </c>
      <c r="H125" s="251"/>
      <c r="I125" s="338"/>
      <c r="J125" s="338"/>
      <c r="K125" s="336">
        <f t="shared" si="8"/>
        <v>9803.9140608381203</v>
      </c>
      <c r="L125" s="336">
        <f>VLOOKUP(A125,Piloto!$B$97:$G$442,5,FALSE)</f>
        <v>460882</v>
      </c>
      <c r="M125" s="249">
        <f t="shared" si="9"/>
        <v>18435.28</v>
      </c>
      <c r="N125" s="249">
        <f t="shared" si="10"/>
        <v>9217.64</v>
      </c>
      <c r="O125" s="249">
        <f t="shared" si="11"/>
        <v>7489.3325000000004</v>
      </c>
      <c r="P125" s="249">
        <f t="shared" si="12"/>
        <v>23044.100000000002</v>
      </c>
      <c r="Q125" s="249">
        <f t="shared" si="13"/>
        <v>23044.100000000002</v>
      </c>
      <c r="R125" s="249">
        <f t="shared" si="14"/>
        <v>152091.06</v>
      </c>
      <c r="S125" s="249"/>
      <c r="T125" s="252">
        <f t="shared" si="15"/>
        <v>308790.94</v>
      </c>
      <c r="U125" s="257"/>
      <c r="V125" s="249" t="e">
        <f>ROUND(#REF!*W$18,0)*$W$15</f>
        <v>#REF!</v>
      </c>
      <c r="W125" s="249" t="e">
        <f>PMT((1+Piloto!#REF!)^(IF($W$14="Semestrais",6,IF($W$14="Anuais",12,1)))-1,$W$15,-V125)</f>
        <v>#REF!</v>
      </c>
      <c r="X125" s="249" t="e">
        <f>ROUND(#REF!*Y$18,0)*$Y$15</f>
        <v>#REF!</v>
      </c>
      <c r="Y125" s="249" t="e">
        <f>PMT((1+Piloto!#REF!)^(IF($Y$14="Semestrais",6,IF($Y$14="Anuais",12,1)))-1,$Y$15,-X125)</f>
        <v>#REF!</v>
      </c>
      <c r="Z125" s="248"/>
      <c r="AA125" s="48" t="str">
        <f>VLOOKUP(A125,Piloto!B203:I580,4,FALSE)</f>
        <v>Contrato</v>
      </c>
      <c r="AD125" s="342"/>
      <c r="AE125" s="342"/>
      <c r="AF125" s="342"/>
      <c r="AG125" s="271"/>
    </row>
    <row r="126" spans="1:33" ht="24" hidden="1">
      <c r="A126" s="253">
        <f>Piloto!B204</f>
        <v>1207</v>
      </c>
      <c r="B126" s="253" t="s">
        <v>160</v>
      </c>
      <c r="C126" s="341">
        <f>Piloto!G204</f>
        <v>75.959999999999994</v>
      </c>
      <c r="D126" s="250">
        <v>75.959999999999994</v>
      </c>
      <c r="E126" s="250"/>
      <c r="F126" s="251">
        <v>218</v>
      </c>
      <c r="G126" s="251" t="s">
        <v>161</v>
      </c>
      <c r="H126" s="251"/>
      <c r="I126" s="338"/>
      <c r="J126" s="338"/>
      <c r="K126" s="336">
        <f t="shared" si="8"/>
        <v>9779.067930489733</v>
      </c>
      <c r="L126" s="336">
        <f>VLOOKUP(A126,Piloto!$B$97:$G$442,5,FALSE)</f>
        <v>742818</v>
      </c>
      <c r="M126" s="249">
        <f t="shared" si="9"/>
        <v>29712.720000000001</v>
      </c>
      <c r="N126" s="249">
        <f t="shared" si="10"/>
        <v>14856.36</v>
      </c>
      <c r="O126" s="249">
        <f t="shared" si="11"/>
        <v>12070.7925</v>
      </c>
      <c r="P126" s="249">
        <f t="shared" si="12"/>
        <v>37140.9</v>
      </c>
      <c r="Q126" s="249">
        <f t="shared" si="13"/>
        <v>37140.9</v>
      </c>
      <c r="R126" s="249">
        <f t="shared" si="14"/>
        <v>245129.94</v>
      </c>
      <c r="S126" s="249"/>
      <c r="T126" s="252">
        <f t="shared" si="15"/>
        <v>497688.06000000006</v>
      </c>
      <c r="U126" s="257"/>
      <c r="V126" s="249" t="e">
        <f>ROUND(#REF!*W$18,0)*$W$15</f>
        <v>#REF!</v>
      </c>
      <c r="W126" s="249" t="e">
        <f>PMT((1+Piloto!#REF!)^(IF($W$14="Semestrais",6,IF($W$14="Anuais",12,1)))-1,$W$15,-V126)</f>
        <v>#REF!</v>
      </c>
      <c r="X126" s="249" t="e">
        <f>ROUND(#REF!*Y$18,0)*$Y$15</f>
        <v>#REF!</v>
      </c>
      <c r="Y126" s="249" t="e">
        <f>PMT((1+Piloto!#REF!)^(IF($Y$14="Semestrais",6,IF($Y$14="Anuais",12,1)))-1,$Y$15,-X126)</f>
        <v>#REF!</v>
      </c>
      <c r="Z126" s="248"/>
      <c r="AA126" s="48" t="str">
        <f>VLOOKUP(A126,Piloto!B204:I581,4,FALSE)</f>
        <v>Contrato</v>
      </c>
      <c r="AD126" s="342"/>
      <c r="AE126" s="342"/>
      <c r="AF126" s="342"/>
      <c r="AG126" s="271"/>
    </row>
    <row r="127" spans="1:33" ht="24" hidden="1">
      <c r="A127" s="253">
        <f>Piloto!B205</f>
        <v>1208</v>
      </c>
      <c r="B127" s="253" t="s">
        <v>160</v>
      </c>
      <c r="C127" s="341">
        <f>Piloto!G205</f>
        <v>72.08</v>
      </c>
      <c r="D127" s="250">
        <v>72.08</v>
      </c>
      <c r="E127" s="250"/>
      <c r="F127" s="251">
        <v>277</v>
      </c>
      <c r="G127" s="251" t="s">
        <v>164</v>
      </c>
      <c r="H127" s="251"/>
      <c r="I127" s="338"/>
      <c r="J127" s="338"/>
      <c r="K127" s="336">
        <f t="shared" si="8"/>
        <v>9779.0649278579367</v>
      </c>
      <c r="L127" s="336">
        <f>VLOOKUP(A127,Piloto!$B$97:$G$442,5,FALSE)</f>
        <v>704875</v>
      </c>
      <c r="M127" s="249">
        <f t="shared" si="9"/>
        <v>28195</v>
      </c>
      <c r="N127" s="249">
        <f t="shared" si="10"/>
        <v>14097.5</v>
      </c>
      <c r="O127" s="249">
        <f t="shared" si="11"/>
        <v>11454.21875</v>
      </c>
      <c r="P127" s="249">
        <f t="shared" si="12"/>
        <v>35243.75</v>
      </c>
      <c r="Q127" s="249">
        <f t="shared" si="13"/>
        <v>35243.75</v>
      </c>
      <c r="R127" s="249">
        <f t="shared" si="14"/>
        <v>232608.75</v>
      </c>
      <c r="S127" s="249"/>
      <c r="T127" s="252">
        <f t="shared" si="15"/>
        <v>472266.25</v>
      </c>
      <c r="U127" s="257"/>
      <c r="V127" s="249" t="e">
        <f>ROUND(#REF!*W$18,0)*$W$15</f>
        <v>#REF!</v>
      </c>
      <c r="W127" s="249" t="e">
        <f>PMT((1+Piloto!#REF!)^(IF($W$14="Semestrais",6,IF($W$14="Anuais",12,1)))-1,$W$15,-V127)</f>
        <v>#REF!</v>
      </c>
      <c r="X127" s="249" t="e">
        <f>ROUND(#REF!*Y$18,0)*$Y$15</f>
        <v>#REF!</v>
      </c>
      <c r="Y127" s="249" t="e">
        <f>PMT((1+Piloto!#REF!)^(IF($Y$14="Semestrais",6,IF($Y$14="Anuais",12,1)))-1,$Y$15,-X127)</f>
        <v>#REF!</v>
      </c>
      <c r="Z127" s="248"/>
      <c r="AA127" s="48" t="str">
        <f>VLOOKUP(A127,Piloto!B205:I582,4,FALSE)</f>
        <v>Contrato</v>
      </c>
      <c r="AD127" s="342"/>
      <c r="AE127" s="342"/>
      <c r="AF127" s="342"/>
      <c r="AG127" s="271"/>
    </row>
    <row r="128" spans="1:33" ht="24" hidden="1">
      <c r="A128" s="253">
        <f>Piloto!B206</f>
        <v>1209</v>
      </c>
      <c r="B128" s="253" t="s">
        <v>157</v>
      </c>
      <c r="C128" s="341">
        <f>Piloto!G206</f>
        <v>55.97</v>
      </c>
      <c r="D128" s="250">
        <v>55.97</v>
      </c>
      <c r="E128" s="250"/>
      <c r="F128" s="251">
        <v>313</v>
      </c>
      <c r="G128" s="251" t="s">
        <v>170</v>
      </c>
      <c r="H128" s="251"/>
      <c r="I128" s="338"/>
      <c r="J128" s="338"/>
      <c r="K128" s="336">
        <f t="shared" si="8"/>
        <v>9803.4661425763807</v>
      </c>
      <c r="L128" s="336">
        <f>VLOOKUP(A128,Piloto!$B$97:$G$442,5,FALSE)</f>
        <v>548700</v>
      </c>
      <c r="M128" s="249">
        <f t="shared" si="9"/>
        <v>21948</v>
      </c>
      <c r="N128" s="249">
        <f t="shared" si="10"/>
        <v>10974</v>
      </c>
      <c r="O128" s="249">
        <f t="shared" si="11"/>
        <v>8916.375</v>
      </c>
      <c r="P128" s="249">
        <f t="shared" si="12"/>
        <v>27435</v>
      </c>
      <c r="Q128" s="249">
        <f t="shared" si="13"/>
        <v>27435</v>
      </c>
      <c r="R128" s="249">
        <f t="shared" si="14"/>
        <v>181071</v>
      </c>
      <c r="S128" s="249"/>
      <c r="T128" s="252">
        <f t="shared" si="15"/>
        <v>367629</v>
      </c>
      <c r="U128" s="257"/>
      <c r="V128" s="249" t="e">
        <f>ROUND(#REF!*W$18,0)*$W$15</f>
        <v>#REF!</v>
      </c>
      <c r="W128" s="249" t="e">
        <f>PMT((1+Piloto!#REF!)^(IF($W$14="Semestrais",6,IF($W$14="Anuais",12,1)))-1,$W$15,-V128)</f>
        <v>#REF!</v>
      </c>
      <c r="X128" s="249" t="e">
        <f>ROUND(#REF!*Y$18,0)*$Y$15</f>
        <v>#REF!</v>
      </c>
      <c r="Y128" s="249" t="e">
        <f>PMT((1+Piloto!#REF!)^(IF($Y$14="Semestrais",6,IF($Y$14="Anuais",12,1)))-1,$Y$15,-X128)</f>
        <v>#REF!</v>
      </c>
      <c r="Z128" s="248"/>
      <c r="AA128" s="48" t="str">
        <f>VLOOKUP(A128,Piloto!B206:I583,4,FALSE)</f>
        <v>Contrato</v>
      </c>
      <c r="AD128" s="342"/>
      <c r="AE128" s="342"/>
      <c r="AF128" s="342"/>
      <c r="AG128" s="271"/>
    </row>
    <row r="129" spans="1:33" ht="24" hidden="1">
      <c r="A129" s="253">
        <f>Piloto!B207</f>
        <v>1210</v>
      </c>
      <c r="B129" s="253" t="s">
        <v>167</v>
      </c>
      <c r="C129" s="341">
        <f>Piloto!G207</f>
        <v>51.44</v>
      </c>
      <c r="D129" s="250">
        <v>51.44</v>
      </c>
      <c r="E129" s="250"/>
      <c r="F129" s="251">
        <v>90</v>
      </c>
      <c r="G129" s="251" t="s">
        <v>158</v>
      </c>
      <c r="H129" s="251"/>
      <c r="I129" s="338"/>
      <c r="J129" s="338"/>
      <c r="K129" s="336">
        <f t="shared" si="8"/>
        <v>9726.827371695179</v>
      </c>
      <c r="L129" s="336">
        <f>VLOOKUP(A129,Piloto!$B$97:$G$442,5,FALSE)</f>
        <v>500348</v>
      </c>
      <c r="M129" s="249">
        <f t="shared" si="9"/>
        <v>20013.920000000002</v>
      </c>
      <c r="N129" s="249">
        <f t="shared" si="10"/>
        <v>10006.960000000001</v>
      </c>
      <c r="O129" s="249">
        <f t="shared" si="11"/>
        <v>8130.6550000000007</v>
      </c>
      <c r="P129" s="249">
        <f t="shared" si="12"/>
        <v>25017.4</v>
      </c>
      <c r="Q129" s="249">
        <f t="shared" si="13"/>
        <v>25017.4</v>
      </c>
      <c r="R129" s="249">
        <f t="shared" si="14"/>
        <v>165114.84</v>
      </c>
      <c r="S129" s="249"/>
      <c r="T129" s="252">
        <f t="shared" si="15"/>
        <v>335233.16000000003</v>
      </c>
      <c r="U129" s="257"/>
      <c r="V129" s="249" t="e">
        <f>ROUND(#REF!*W$18,0)*$W$15</f>
        <v>#REF!</v>
      </c>
      <c r="W129" s="249" t="e">
        <f>PMT((1+Piloto!#REF!)^(IF($W$14="Semestrais",6,IF($W$14="Anuais",12,1)))-1,$W$15,-V129)</f>
        <v>#REF!</v>
      </c>
      <c r="X129" s="249" t="e">
        <f>ROUND(#REF!*Y$18,0)*$Y$15</f>
        <v>#REF!</v>
      </c>
      <c r="Y129" s="249" t="e">
        <f>PMT((1+Piloto!#REF!)^(IF($Y$14="Semestrais",6,IF($Y$14="Anuais",12,1)))-1,$Y$15,-X129)</f>
        <v>#REF!</v>
      </c>
      <c r="Z129" s="248"/>
      <c r="AA129" s="48" t="str">
        <f>VLOOKUP(A129,Piloto!B207:I584,4,FALSE)</f>
        <v>Contrato</v>
      </c>
      <c r="AD129" s="342"/>
      <c r="AE129" s="342"/>
      <c r="AF129" s="342"/>
      <c r="AG129" s="271"/>
    </row>
    <row r="130" spans="1:33" ht="24" hidden="1">
      <c r="A130" s="253">
        <f>Piloto!B208</f>
        <v>1211</v>
      </c>
      <c r="B130" s="253" t="s">
        <v>167</v>
      </c>
      <c r="C130" s="341">
        <f>Piloto!G208</f>
        <v>51.5</v>
      </c>
      <c r="D130" s="250">
        <v>51.5</v>
      </c>
      <c r="E130" s="250"/>
      <c r="F130" s="251">
        <v>176</v>
      </c>
      <c r="G130" s="251" t="s">
        <v>197</v>
      </c>
      <c r="H130" s="251"/>
      <c r="I130" s="338"/>
      <c r="J130" s="338"/>
      <c r="K130" s="336">
        <f t="shared" si="8"/>
        <v>9726.8155339805817</v>
      </c>
      <c r="L130" s="336">
        <f>VLOOKUP(A130,Piloto!$B$97:$G$442,5,FALSE)</f>
        <v>500931</v>
      </c>
      <c r="M130" s="249">
        <f t="shared" si="9"/>
        <v>20037.240000000002</v>
      </c>
      <c r="N130" s="249">
        <f t="shared" si="10"/>
        <v>10018.620000000001</v>
      </c>
      <c r="O130" s="249">
        <f t="shared" si="11"/>
        <v>8140.1287499999999</v>
      </c>
      <c r="P130" s="249">
        <f t="shared" si="12"/>
        <v>25046.550000000003</v>
      </c>
      <c r="Q130" s="249">
        <f t="shared" si="13"/>
        <v>25046.550000000003</v>
      </c>
      <c r="R130" s="249">
        <f t="shared" si="14"/>
        <v>165307.22999999998</v>
      </c>
      <c r="S130" s="249"/>
      <c r="T130" s="252">
        <f t="shared" si="15"/>
        <v>335623.77</v>
      </c>
      <c r="U130" s="257"/>
      <c r="V130" s="249" t="e">
        <f>ROUND(#REF!*W$18,0)*$W$15</f>
        <v>#REF!</v>
      </c>
      <c r="W130" s="249" t="e">
        <f>PMT((1+Piloto!#REF!)^(IF($W$14="Semestrais",6,IF($W$14="Anuais",12,1)))-1,$W$15,-V130)</f>
        <v>#REF!</v>
      </c>
      <c r="X130" s="249" t="e">
        <f>ROUND(#REF!*Y$18,0)*$Y$15</f>
        <v>#REF!</v>
      </c>
      <c r="Y130" s="249" t="e">
        <f>PMT((1+Piloto!#REF!)^(IF($Y$14="Semestrais",6,IF($Y$14="Anuais",12,1)))-1,$Y$15,-X130)</f>
        <v>#REF!</v>
      </c>
      <c r="Z130" s="248"/>
      <c r="AA130" s="48" t="str">
        <f>VLOOKUP(A130,Piloto!B208:I585,4,FALSE)</f>
        <v>Contrato</v>
      </c>
      <c r="AD130" s="342"/>
      <c r="AE130" s="342"/>
      <c r="AF130" s="342"/>
      <c r="AG130" s="271"/>
    </row>
    <row r="131" spans="1:33" ht="24" hidden="1">
      <c r="A131" s="253">
        <f>Piloto!B209</f>
        <v>1212</v>
      </c>
      <c r="B131" s="253" t="s">
        <v>167</v>
      </c>
      <c r="C131" s="341">
        <f>Piloto!G209</f>
        <v>51.44</v>
      </c>
      <c r="D131" s="250">
        <v>51.44</v>
      </c>
      <c r="E131" s="250"/>
      <c r="F131" s="251">
        <v>177</v>
      </c>
      <c r="G131" s="251" t="s">
        <v>197</v>
      </c>
      <c r="H131" s="251"/>
      <c r="I131" s="338"/>
      <c r="J131" s="338"/>
      <c r="K131" s="336">
        <f t="shared" si="8"/>
        <v>9726.827371695179</v>
      </c>
      <c r="L131" s="336">
        <f>VLOOKUP(A131,Piloto!$B$97:$G$442,5,FALSE)</f>
        <v>500348</v>
      </c>
      <c r="M131" s="249">
        <f t="shared" si="9"/>
        <v>20013.920000000002</v>
      </c>
      <c r="N131" s="249">
        <f t="shared" si="10"/>
        <v>10006.960000000001</v>
      </c>
      <c r="O131" s="249">
        <f t="shared" si="11"/>
        <v>8130.6550000000007</v>
      </c>
      <c r="P131" s="249">
        <f t="shared" si="12"/>
        <v>25017.4</v>
      </c>
      <c r="Q131" s="249">
        <f t="shared" si="13"/>
        <v>25017.4</v>
      </c>
      <c r="R131" s="249">
        <f t="shared" si="14"/>
        <v>165114.84</v>
      </c>
      <c r="S131" s="249"/>
      <c r="T131" s="252">
        <f t="shared" si="15"/>
        <v>335233.16000000003</v>
      </c>
      <c r="U131" s="257"/>
      <c r="V131" s="249" t="e">
        <f>ROUND(#REF!*W$18,0)*$W$15</f>
        <v>#REF!</v>
      </c>
      <c r="W131" s="249" t="e">
        <f>PMT((1+Piloto!#REF!)^(IF($W$14="Semestrais",6,IF($W$14="Anuais",12,1)))-1,$W$15,-V131)</f>
        <v>#REF!</v>
      </c>
      <c r="X131" s="249" t="e">
        <f>ROUND(#REF!*Y$18,0)*$Y$15</f>
        <v>#REF!</v>
      </c>
      <c r="Y131" s="249" t="e">
        <f>PMT((1+Piloto!#REF!)^(IF($Y$14="Semestrais",6,IF($Y$14="Anuais",12,1)))-1,$Y$15,-X131)</f>
        <v>#REF!</v>
      </c>
      <c r="Z131" s="248"/>
      <c r="AA131" s="48" t="str">
        <f>VLOOKUP(A131,Piloto!B209:I586,4,FALSE)</f>
        <v>Contrato</v>
      </c>
      <c r="AD131" s="342"/>
      <c r="AE131" s="342"/>
      <c r="AF131" s="342"/>
      <c r="AG131" s="271"/>
    </row>
    <row r="132" spans="1:33" ht="24">
      <c r="A132" s="253">
        <f>Piloto!B210</f>
        <v>1301</v>
      </c>
      <c r="B132" s="253" t="s">
        <v>157</v>
      </c>
      <c r="C132" s="341">
        <f>Piloto!G210</f>
        <v>55.97</v>
      </c>
      <c r="D132" s="250">
        <v>55.97</v>
      </c>
      <c r="E132" s="250"/>
      <c r="F132" s="251">
        <v>311</v>
      </c>
      <c r="G132" s="251" t="s">
        <v>170</v>
      </c>
      <c r="H132" s="251"/>
      <c r="I132" s="338"/>
      <c r="J132" s="338"/>
      <c r="K132" s="336">
        <f t="shared" si="8"/>
        <v>9803.4661425763807</v>
      </c>
      <c r="L132" s="336">
        <f>VLOOKUP(A132,Piloto!$B$97:$G$442,5,FALSE)</f>
        <v>548700</v>
      </c>
      <c r="M132" s="249">
        <f t="shared" si="9"/>
        <v>21948</v>
      </c>
      <c r="N132" s="249">
        <f t="shared" si="10"/>
        <v>10974</v>
      </c>
      <c r="O132" s="249">
        <f t="shared" si="11"/>
        <v>8916.375</v>
      </c>
      <c r="P132" s="249">
        <f t="shared" si="12"/>
        <v>27435</v>
      </c>
      <c r="Q132" s="249">
        <f t="shared" si="13"/>
        <v>27435</v>
      </c>
      <c r="R132" s="249">
        <f t="shared" si="14"/>
        <v>181071</v>
      </c>
      <c r="S132" s="249"/>
      <c r="T132" s="252">
        <f t="shared" si="15"/>
        <v>367629</v>
      </c>
      <c r="U132" s="257"/>
      <c r="V132" s="249" t="e">
        <f>ROUND(#REF!*W$18,0)*$W$15</f>
        <v>#REF!</v>
      </c>
      <c r="W132" s="249" t="e">
        <f>PMT((1+Piloto!#REF!)^(IF($W$14="Semestrais",6,IF($W$14="Anuais",12,1)))-1,$W$15,-V132)</f>
        <v>#REF!</v>
      </c>
      <c r="X132" s="249" t="e">
        <f>ROUND(#REF!*Y$18,0)*$Y$15</f>
        <v>#REF!</v>
      </c>
      <c r="Y132" s="249" t="e">
        <f>PMT((1+Piloto!#REF!)^(IF($Y$14="Semestrais",6,IF($Y$14="Anuais",12,1)))-1,$Y$15,-X132)</f>
        <v>#REF!</v>
      </c>
      <c r="Z132" s="248"/>
      <c r="AA132" s="48" t="str">
        <f>VLOOKUP(A132,Piloto!B210:I587,4,FALSE)</f>
        <v>Disponivel</v>
      </c>
      <c r="AD132" s="342"/>
      <c r="AE132" s="342"/>
      <c r="AF132" s="342"/>
      <c r="AG132" s="271"/>
    </row>
    <row r="133" spans="1:33" ht="24" hidden="1">
      <c r="A133" s="253">
        <f>Piloto!B211</f>
        <v>1302</v>
      </c>
      <c r="B133" s="253" t="s">
        <v>160</v>
      </c>
      <c r="C133" s="341">
        <f>Piloto!G211</f>
        <v>72.08</v>
      </c>
      <c r="D133" s="250">
        <v>72.08</v>
      </c>
      <c r="E133" s="250"/>
      <c r="F133" s="251">
        <v>264</v>
      </c>
      <c r="G133" s="251" t="s">
        <v>164</v>
      </c>
      <c r="H133" s="251"/>
      <c r="I133" s="338"/>
      <c r="J133" s="338"/>
      <c r="K133" s="336">
        <f t="shared" si="8"/>
        <v>9779.0649278579367</v>
      </c>
      <c r="L133" s="336">
        <f>VLOOKUP(A133,Piloto!$B$97:$G$442,5,FALSE)</f>
        <v>704875</v>
      </c>
      <c r="M133" s="249">
        <f t="shared" si="9"/>
        <v>28195</v>
      </c>
      <c r="N133" s="249">
        <f t="shared" si="10"/>
        <v>14097.5</v>
      </c>
      <c r="O133" s="249">
        <f t="shared" si="11"/>
        <v>11454.21875</v>
      </c>
      <c r="P133" s="249">
        <f t="shared" si="12"/>
        <v>35243.75</v>
      </c>
      <c r="Q133" s="249">
        <f t="shared" si="13"/>
        <v>35243.75</v>
      </c>
      <c r="R133" s="249">
        <f t="shared" si="14"/>
        <v>232608.75</v>
      </c>
      <c r="S133" s="249"/>
      <c r="T133" s="252">
        <f t="shared" si="15"/>
        <v>472266.25</v>
      </c>
      <c r="U133" s="257"/>
      <c r="V133" s="249" t="e">
        <f>ROUND(#REF!*W$18,0)*$W$15</f>
        <v>#REF!</v>
      </c>
      <c r="W133" s="249" t="e">
        <f>PMT((1+Piloto!#REF!)^(IF($W$14="Semestrais",6,IF($W$14="Anuais",12,1)))-1,$W$15,-V133)</f>
        <v>#REF!</v>
      </c>
      <c r="X133" s="249" t="e">
        <f>ROUND(#REF!*Y$18,0)*$Y$15</f>
        <v>#REF!</v>
      </c>
      <c r="Y133" s="249" t="e">
        <f>PMT((1+Piloto!#REF!)^(IF($Y$14="Semestrais",6,IF($Y$14="Anuais",12,1)))-1,$Y$15,-X133)</f>
        <v>#REF!</v>
      </c>
      <c r="Z133" s="248"/>
      <c r="AA133" s="48" t="str">
        <f>VLOOKUP(A133,Piloto!B211:I588,4,FALSE)</f>
        <v>Contrato</v>
      </c>
      <c r="AD133" s="342"/>
      <c r="AE133" s="342"/>
      <c r="AF133" s="342"/>
      <c r="AG133" s="271"/>
    </row>
    <row r="134" spans="1:33" ht="24">
      <c r="A134" s="253">
        <f>Piloto!B212</f>
        <v>1303</v>
      </c>
      <c r="B134" s="253" t="s">
        <v>160</v>
      </c>
      <c r="C134" s="341">
        <f>Piloto!G212</f>
        <v>75.97</v>
      </c>
      <c r="D134" s="250">
        <v>75.97</v>
      </c>
      <c r="E134" s="250"/>
      <c r="F134" s="251">
        <v>249</v>
      </c>
      <c r="G134" s="251" t="s">
        <v>161</v>
      </c>
      <c r="H134" s="251"/>
      <c r="I134" s="338"/>
      <c r="J134" s="338"/>
      <c r="K134" s="336">
        <f t="shared" si="8"/>
        <v>9779.0706857970254</v>
      </c>
      <c r="L134" s="336">
        <f>VLOOKUP(A134,Piloto!$B$97:$G$442,5,FALSE)</f>
        <v>742916</v>
      </c>
      <c r="M134" s="249">
        <f t="shared" si="9"/>
        <v>29716.639999999999</v>
      </c>
      <c r="N134" s="249">
        <f t="shared" si="10"/>
        <v>14858.32</v>
      </c>
      <c r="O134" s="249">
        <f t="shared" si="11"/>
        <v>12072.385</v>
      </c>
      <c r="P134" s="249">
        <f t="shared" si="12"/>
        <v>37145.800000000003</v>
      </c>
      <c r="Q134" s="249">
        <f t="shared" si="13"/>
        <v>37145.800000000003</v>
      </c>
      <c r="R134" s="249">
        <f t="shared" si="14"/>
        <v>245162.27999999997</v>
      </c>
      <c r="S134" s="249"/>
      <c r="T134" s="252">
        <f t="shared" si="15"/>
        <v>497753.72000000003</v>
      </c>
      <c r="U134" s="257"/>
      <c r="V134" s="249" t="e">
        <f>ROUND(#REF!*W$18,0)*$W$15</f>
        <v>#REF!</v>
      </c>
      <c r="W134" s="249" t="e">
        <f>PMT((1+Piloto!#REF!)^(IF($W$14="Semestrais",6,IF($W$14="Anuais",12,1)))-1,$W$15,-V134)</f>
        <v>#REF!</v>
      </c>
      <c r="X134" s="249" t="e">
        <f>ROUND(#REF!*Y$18,0)*$Y$15</f>
        <v>#REF!</v>
      </c>
      <c r="Y134" s="249" t="e">
        <f>PMT((1+Piloto!#REF!)^(IF($Y$14="Semestrais",6,IF($Y$14="Anuais",12,1)))-1,$Y$15,-X134)</f>
        <v>#REF!</v>
      </c>
      <c r="Z134" s="248"/>
      <c r="AA134" s="48" t="str">
        <f>VLOOKUP(A134,Piloto!B212:I589,4,FALSE)</f>
        <v>Disponivel</v>
      </c>
      <c r="AD134" s="342"/>
      <c r="AE134" s="342"/>
      <c r="AF134" s="342"/>
      <c r="AG134" s="271"/>
    </row>
    <row r="135" spans="1:33" ht="24" hidden="1">
      <c r="A135" s="253">
        <f>Piloto!B213</f>
        <v>1304</v>
      </c>
      <c r="B135" s="253" t="s">
        <v>167</v>
      </c>
      <c r="C135" s="341">
        <f>Piloto!G213</f>
        <v>47.01</v>
      </c>
      <c r="D135" s="250">
        <v>47.01</v>
      </c>
      <c r="E135" s="250"/>
      <c r="F135" s="251">
        <v>37</v>
      </c>
      <c r="G135" s="251" t="s">
        <v>172</v>
      </c>
      <c r="H135" s="251"/>
      <c r="I135" s="338"/>
      <c r="J135" s="338"/>
      <c r="K135" s="336">
        <f t="shared" si="8"/>
        <v>9803.9140608381203</v>
      </c>
      <c r="L135" s="336">
        <f>VLOOKUP(A135,Piloto!$B$97:$G$442,5,FALSE)</f>
        <v>460882</v>
      </c>
      <c r="M135" s="249">
        <f t="shared" si="9"/>
        <v>18435.28</v>
      </c>
      <c r="N135" s="249">
        <f t="shared" si="10"/>
        <v>9217.64</v>
      </c>
      <c r="O135" s="249">
        <f t="shared" si="11"/>
        <v>7489.3325000000004</v>
      </c>
      <c r="P135" s="249">
        <f t="shared" si="12"/>
        <v>23044.100000000002</v>
      </c>
      <c r="Q135" s="249">
        <f t="shared" si="13"/>
        <v>23044.100000000002</v>
      </c>
      <c r="R135" s="249">
        <f t="shared" si="14"/>
        <v>152091.06</v>
      </c>
      <c r="S135" s="249"/>
      <c r="T135" s="252">
        <f t="shared" si="15"/>
        <v>308790.94</v>
      </c>
      <c r="U135" s="257"/>
      <c r="V135" s="249" t="e">
        <f>ROUND(#REF!*W$18,0)*$W$15</f>
        <v>#REF!</v>
      </c>
      <c r="W135" s="249" t="e">
        <f>PMT((1+Piloto!#REF!)^(IF($W$14="Semestrais",6,IF($W$14="Anuais",12,1)))-1,$W$15,-V135)</f>
        <v>#REF!</v>
      </c>
      <c r="X135" s="249" t="e">
        <f>ROUND(#REF!*Y$18,0)*$Y$15</f>
        <v>#REF!</v>
      </c>
      <c r="Y135" s="249" t="e">
        <f>PMT((1+Piloto!#REF!)^(IF($Y$14="Semestrais",6,IF($Y$14="Anuais",12,1)))-1,$Y$15,-X135)</f>
        <v>#REF!</v>
      </c>
      <c r="Z135" s="248"/>
      <c r="AA135" s="48" t="str">
        <f>VLOOKUP(A135,Piloto!B213:I590,4,FALSE)</f>
        <v>Contrato</v>
      </c>
      <c r="AD135" s="342"/>
      <c r="AE135" s="342"/>
      <c r="AF135" s="342"/>
      <c r="AG135" s="271"/>
    </row>
    <row r="136" spans="1:33" ht="24" hidden="1">
      <c r="A136" s="253">
        <f>Piloto!B214</f>
        <v>1305</v>
      </c>
      <c r="B136" s="253" t="s">
        <v>167</v>
      </c>
      <c r="C136" s="341">
        <f>Piloto!G214</f>
        <v>47.01</v>
      </c>
      <c r="D136" s="250">
        <v>47.01</v>
      </c>
      <c r="E136" s="250"/>
      <c r="F136" s="251">
        <v>36</v>
      </c>
      <c r="G136" s="251" t="s">
        <v>172</v>
      </c>
      <c r="H136" s="251"/>
      <c r="I136" s="338"/>
      <c r="J136" s="338"/>
      <c r="K136" s="336">
        <f t="shared" si="8"/>
        <v>9803.9140608381203</v>
      </c>
      <c r="L136" s="336">
        <f>VLOOKUP(A136,Piloto!$B$97:$G$442,5,FALSE)</f>
        <v>460882</v>
      </c>
      <c r="M136" s="249">
        <f t="shared" si="9"/>
        <v>18435.28</v>
      </c>
      <c r="N136" s="249">
        <f t="shared" si="10"/>
        <v>9217.64</v>
      </c>
      <c r="O136" s="249">
        <f t="shared" si="11"/>
        <v>7489.3325000000004</v>
      </c>
      <c r="P136" s="249">
        <f t="shared" si="12"/>
        <v>23044.100000000002</v>
      </c>
      <c r="Q136" s="249">
        <f t="shared" si="13"/>
        <v>23044.100000000002</v>
      </c>
      <c r="R136" s="249">
        <f t="shared" si="14"/>
        <v>152091.06</v>
      </c>
      <c r="S136" s="249"/>
      <c r="T136" s="252">
        <f t="shared" si="15"/>
        <v>308790.94</v>
      </c>
      <c r="U136" s="257"/>
      <c r="V136" s="249" t="e">
        <f>ROUND(#REF!*W$18,0)*$W$15</f>
        <v>#REF!</v>
      </c>
      <c r="W136" s="249" t="e">
        <f>PMT((1+Piloto!#REF!)^(IF($W$14="Semestrais",6,IF($W$14="Anuais",12,1)))-1,$W$15,-V136)</f>
        <v>#REF!</v>
      </c>
      <c r="X136" s="249" t="e">
        <f>ROUND(#REF!*Y$18,0)*$Y$15</f>
        <v>#REF!</v>
      </c>
      <c r="Y136" s="249" t="e">
        <f>PMT((1+Piloto!#REF!)^(IF($Y$14="Semestrais",6,IF($Y$14="Anuais",12,1)))-1,$Y$15,-X136)</f>
        <v>#REF!</v>
      </c>
      <c r="Z136" s="248"/>
      <c r="AA136" s="48" t="str">
        <f>VLOOKUP(A136,Piloto!B214:I591,4,FALSE)</f>
        <v>Contrato</v>
      </c>
      <c r="AD136" s="342"/>
      <c r="AE136" s="342"/>
      <c r="AF136" s="342"/>
      <c r="AG136" s="271"/>
    </row>
    <row r="137" spans="1:33" ht="24" hidden="1">
      <c r="A137" s="253">
        <f>Piloto!B215</f>
        <v>1306</v>
      </c>
      <c r="B137" s="253" t="s">
        <v>167</v>
      </c>
      <c r="C137" s="341">
        <f>Piloto!G215</f>
        <v>47.01</v>
      </c>
      <c r="D137" s="250">
        <v>47.01</v>
      </c>
      <c r="E137" s="250"/>
      <c r="F137" s="251">
        <v>35</v>
      </c>
      <c r="G137" s="251" t="s">
        <v>172</v>
      </c>
      <c r="H137" s="251"/>
      <c r="I137" s="338"/>
      <c r="J137" s="338"/>
      <c r="K137" s="336">
        <f t="shared" si="8"/>
        <v>9803.9140608381203</v>
      </c>
      <c r="L137" s="336">
        <f>VLOOKUP(A137,Piloto!$B$97:$G$442,5,FALSE)</f>
        <v>460882</v>
      </c>
      <c r="M137" s="249">
        <f t="shared" si="9"/>
        <v>18435.28</v>
      </c>
      <c r="N137" s="249">
        <f t="shared" si="10"/>
        <v>9217.64</v>
      </c>
      <c r="O137" s="249">
        <f t="shared" si="11"/>
        <v>7489.3325000000004</v>
      </c>
      <c r="P137" s="249">
        <f t="shared" si="12"/>
        <v>23044.100000000002</v>
      </c>
      <c r="Q137" s="249">
        <f t="shared" si="13"/>
        <v>23044.100000000002</v>
      </c>
      <c r="R137" s="249">
        <f t="shared" si="14"/>
        <v>152091.06</v>
      </c>
      <c r="S137" s="249"/>
      <c r="T137" s="252">
        <f t="shared" si="15"/>
        <v>308790.94</v>
      </c>
      <c r="U137" s="257"/>
      <c r="V137" s="249" t="e">
        <f>ROUND(#REF!*W$18,0)*$W$15</f>
        <v>#REF!</v>
      </c>
      <c r="W137" s="249" t="e">
        <f>PMT((1+Piloto!#REF!)^(IF($W$14="Semestrais",6,IF($W$14="Anuais",12,1)))-1,$W$15,-V137)</f>
        <v>#REF!</v>
      </c>
      <c r="X137" s="249" t="e">
        <f>ROUND(#REF!*Y$18,0)*$Y$15</f>
        <v>#REF!</v>
      </c>
      <c r="Y137" s="249" t="e">
        <f>PMT((1+Piloto!#REF!)^(IF($Y$14="Semestrais",6,IF($Y$14="Anuais",12,1)))-1,$Y$15,-X137)</f>
        <v>#REF!</v>
      </c>
      <c r="Z137" s="248"/>
      <c r="AA137" s="48" t="str">
        <f>VLOOKUP(A137,Piloto!B215:I592,4,FALSE)</f>
        <v>Contrato</v>
      </c>
      <c r="AD137" s="342"/>
      <c r="AE137" s="342"/>
      <c r="AF137" s="342"/>
      <c r="AG137" s="271"/>
    </row>
    <row r="138" spans="1:33" ht="24" hidden="1">
      <c r="A138" s="253">
        <f>Piloto!B216</f>
        <v>1307</v>
      </c>
      <c r="B138" s="253" t="s">
        <v>160</v>
      </c>
      <c r="C138" s="341">
        <f>Piloto!G216</f>
        <v>75.959999999999994</v>
      </c>
      <c r="D138" s="250">
        <v>75.959999999999994</v>
      </c>
      <c r="E138" s="250"/>
      <c r="F138" s="251">
        <v>250</v>
      </c>
      <c r="G138" s="251" t="s">
        <v>161</v>
      </c>
      <c r="H138" s="251"/>
      <c r="I138" s="338"/>
      <c r="J138" s="338"/>
      <c r="K138" s="336">
        <f t="shared" si="8"/>
        <v>9779.067930489733</v>
      </c>
      <c r="L138" s="336">
        <f>VLOOKUP(A138,Piloto!$B$97:$G$442,5,FALSE)</f>
        <v>742818</v>
      </c>
      <c r="M138" s="249">
        <f t="shared" si="9"/>
        <v>29712.720000000001</v>
      </c>
      <c r="N138" s="249">
        <f t="shared" si="10"/>
        <v>14856.36</v>
      </c>
      <c r="O138" s="249">
        <f t="shared" si="11"/>
        <v>12070.7925</v>
      </c>
      <c r="P138" s="249">
        <f t="shared" si="12"/>
        <v>37140.9</v>
      </c>
      <c r="Q138" s="249">
        <f t="shared" si="13"/>
        <v>37140.9</v>
      </c>
      <c r="R138" s="249">
        <f t="shared" si="14"/>
        <v>245129.94</v>
      </c>
      <c r="S138" s="249"/>
      <c r="T138" s="252">
        <f t="shared" si="15"/>
        <v>497688.06000000006</v>
      </c>
      <c r="U138" s="257"/>
      <c r="V138" s="249" t="e">
        <f>ROUND(#REF!*W$18,0)*$W$15</f>
        <v>#REF!</v>
      </c>
      <c r="W138" s="249" t="e">
        <f>PMT((1+Piloto!#REF!)^(IF($W$14="Semestrais",6,IF($W$14="Anuais",12,1)))-1,$W$15,-V138)</f>
        <v>#REF!</v>
      </c>
      <c r="X138" s="249" t="e">
        <f>ROUND(#REF!*Y$18,0)*$Y$15</f>
        <v>#REF!</v>
      </c>
      <c r="Y138" s="249" t="e">
        <f>PMT((1+Piloto!#REF!)^(IF($Y$14="Semestrais",6,IF($Y$14="Anuais",12,1)))-1,$Y$15,-X138)</f>
        <v>#REF!</v>
      </c>
      <c r="Z138" s="248"/>
      <c r="AA138" s="48" t="str">
        <f>VLOOKUP(A138,Piloto!B216:I593,4,FALSE)</f>
        <v>Contrato</v>
      </c>
      <c r="AD138" s="342"/>
      <c r="AE138" s="342"/>
      <c r="AF138" s="342"/>
      <c r="AG138" s="271"/>
    </row>
    <row r="139" spans="1:33" ht="24" hidden="1">
      <c r="A139" s="253">
        <f>Piloto!B217</f>
        <v>1308</v>
      </c>
      <c r="B139" s="253" t="s">
        <v>160</v>
      </c>
      <c r="C139" s="341">
        <f>Piloto!G217</f>
        <v>72.08</v>
      </c>
      <c r="D139" s="250">
        <v>72.08</v>
      </c>
      <c r="E139" s="250"/>
      <c r="F139" s="251">
        <v>271</v>
      </c>
      <c r="G139" s="251" t="s">
        <v>164</v>
      </c>
      <c r="H139" s="251"/>
      <c r="I139" s="338"/>
      <c r="J139" s="338"/>
      <c r="K139" s="336">
        <f t="shared" si="8"/>
        <v>9779.0649278579367</v>
      </c>
      <c r="L139" s="336">
        <f>VLOOKUP(A139,Piloto!$B$97:$G$442,5,FALSE)</f>
        <v>704875</v>
      </c>
      <c r="M139" s="249">
        <f t="shared" si="9"/>
        <v>28195</v>
      </c>
      <c r="N139" s="249">
        <f t="shared" si="10"/>
        <v>14097.5</v>
      </c>
      <c r="O139" s="249">
        <f t="shared" si="11"/>
        <v>11454.21875</v>
      </c>
      <c r="P139" s="249">
        <f t="shared" si="12"/>
        <v>35243.75</v>
      </c>
      <c r="Q139" s="249">
        <f t="shared" si="13"/>
        <v>35243.75</v>
      </c>
      <c r="R139" s="249">
        <f t="shared" si="14"/>
        <v>232608.75</v>
      </c>
      <c r="S139" s="249"/>
      <c r="T139" s="252">
        <f t="shared" si="15"/>
        <v>472266.25</v>
      </c>
      <c r="U139" s="257"/>
      <c r="V139" s="249" t="e">
        <f>ROUND(#REF!*W$18,0)*$W$15</f>
        <v>#REF!</v>
      </c>
      <c r="W139" s="249" t="e">
        <f>PMT((1+Piloto!#REF!)^(IF($W$14="Semestrais",6,IF($W$14="Anuais",12,1)))-1,$W$15,-V139)</f>
        <v>#REF!</v>
      </c>
      <c r="X139" s="249" t="e">
        <f>ROUND(#REF!*Y$18,0)*$Y$15</f>
        <v>#REF!</v>
      </c>
      <c r="Y139" s="249" t="e">
        <f>PMT((1+Piloto!#REF!)^(IF($Y$14="Semestrais",6,IF($Y$14="Anuais",12,1)))-1,$Y$15,-X139)</f>
        <v>#REF!</v>
      </c>
      <c r="Z139" s="248"/>
      <c r="AA139" s="48" t="str">
        <f>VLOOKUP(A139,Piloto!B217:I594,4,FALSE)</f>
        <v>Contrato</v>
      </c>
      <c r="AD139" s="342"/>
      <c r="AE139" s="342"/>
      <c r="AF139" s="342"/>
      <c r="AG139" s="271"/>
    </row>
    <row r="140" spans="1:33" ht="24" hidden="1">
      <c r="A140" s="253">
        <f>Piloto!B218</f>
        <v>1309</v>
      </c>
      <c r="B140" s="253" t="s">
        <v>157</v>
      </c>
      <c r="C140" s="341">
        <f>Piloto!G218</f>
        <v>55.97</v>
      </c>
      <c r="D140" s="250">
        <v>55.97</v>
      </c>
      <c r="E140" s="250"/>
      <c r="F140" s="251">
        <v>310</v>
      </c>
      <c r="G140" s="251" t="s">
        <v>170</v>
      </c>
      <c r="H140" s="251"/>
      <c r="I140" s="338"/>
      <c r="J140" s="338"/>
      <c r="K140" s="336">
        <f t="shared" si="8"/>
        <v>9803.4661425763807</v>
      </c>
      <c r="L140" s="336">
        <f>VLOOKUP(A140,Piloto!$B$97:$G$442,5,FALSE)</f>
        <v>548700</v>
      </c>
      <c r="M140" s="249">
        <f t="shared" si="9"/>
        <v>21948</v>
      </c>
      <c r="N140" s="249">
        <f t="shared" si="10"/>
        <v>10974</v>
      </c>
      <c r="O140" s="249">
        <f t="shared" si="11"/>
        <v>8916.375</v>
      </c>
      <c r="P140" s="249">
        <f t="shared" si="12"/>
        <v>27435</v>
      </c>
      <c r="Q140" s="249">
        <f t="shared" si="13"/>
        <v>27435</v>
      </c>
      <c r="R140" s="249">
        <f t="shared" si="14"/>
        <v>181071</v>
      </c>
      <c r="S140" s="249"/>
      <c r="T140" s="252">
        <f t="shared" si="15"/>
        <v>367629</v>
      </c>
      <c r="U140" s="257"/>
      <c r="V140" s="249" t="e">
        <f>ROUND(#REF!*W$18,0)*$W$15</f>
        <v>#REF!</v>
      </c>
      <c r="W140" s="249" t="e">
        <f>PMT((1+Piloto!#REF!)^(IF($W$14="Semestrais",6,IF($W$14="Anuais",12,1)))-1,$W$15,-V140)</f>
        <v>#REF!</v>
      </c>
      <c r="X140" s="249" t="e">
        <f>ROUND(#REF!*Y$18,0)*$Y$15</f>
        <v>#REF!</v>
      </c>
      <c r="Y140" s="249" t="e">
        <f>PMT((1+Piloto!#REF!)^(IF($Y$14="Semestrais",6,IF($Y$14="Anuais",12,1)))-1,$Y$15,-X140)</f>
        <v>#REF!</v>
      </c>
      <c r="Z140" s="248"/>
      <c r="AA140" s="48" t="str">
        <f>VLOOKUP(A140,Piloto!B218:I595,4,FALSE)</f>
        <v>Contrato</v>
      </c>
      <c r="AD140" s="342"/>
      <c r="AE140" s="342"/>
      <c r="AF140" s="342"/>
      <c r="AG140" s="271"/>
    </row>
    <row r="141" spans="1:33" ht="24" hidden="1">
      <c r="A141" s="253">
        <f>Piloto!B219</f>
        <v>1310</v>
      </c>
      <c r="B141" s="253" t="s">
        <v>167</v>
      </c>
      <c r="C141" s="341">
        <f>Piloto!G219</f>
        <v>51.44</v>
      </c>
      <c r="D141" s="250">
        <v>51.44</v>
      </c>
      <c r="E141" s="250"/>
      <c r="F141" s="251">
        <v>133</v>
      </c>
      <c r="G141" s="251" t="s">
        <v>158</v>
      </c>
      <c r="H141" s="251"/>
      <c r="I141" s="338"/>
      <c r="J141" s="338"/>
      <c r="K141" s="336">
        <f t="shared" si="8"/>
        <v>9726.827371695179</v>
      </c>
      <c r="L141" s="336">
        <f>VLOOKUP(A141,Piloto!$B$97:$G$442,5,FALSE)</f>
        <v>500348</v>
      </c>
      <c r="M141" s="249">
        <f t="shared" si="9"/>
        <v>20013.920000000002</v>
      </c>
      <c r="N141" s="249">
        <f t="shared" si="10"/>
        <v>10006.960000000001</v>
      </c>
      <c r="O141" s="249">
        <f t="shared" si="11"/>
        <v>8130.6550000000007</v>
      </c>
      <c r="P141" s="249">
        <f t="shared" si="12"/>
        <v>25017.4</v>
      </c>
      <c r="Q141" s="249">
        <f t="shared" si="13"/>
        <v>25017.4</v>
      </c>
      <c r="R141" s="249">
        <f t="shared" si="14"/>
        <v>165114.84</v>
      </c>
      <c r="S141" s="249"/>
      <c r="T141" s="252">
        <f t="shared" si="15"/>
        <v>335233.16000000003</v>
      </c>
      <c r="U141" s="257"/>
      <c r="V141" s="249" t="e">
        <f>ROUND(#REF!*W$18,0)*$W$15</f>
        <v>#REF!</v>
      </c>
      <c r="W141" s="249" t="e">
        <f>PMT((1+Piloto!#REF!)^(IF($W$14="Semestrais",6,IF($W$14="Anuais",12,1)))-1,$W$15,-V141)</f>
        <v>#REF!</v>
      </c>
      <c r="X141" s="249" t="e">
        <f>ROUND(#REF!*Y$18,0)*$Y$15</f>
        <v>#REF!</v>
      </c>
      <c r="Y141" s="249" t="e">
        <f>PMT((1+Piloto!#REF!)^(IF($Y$14="Semestrais",6,IF($Y$14="Anuais",12,1)))-1,$Y$15,-X141)</f>
        <v>#REF!</v>
      </c>
      <c r="Z141" s="248"/>
      <c r="AA141" s="48" t="str">
        <f>VLOOKUP(A141,Piloto!B219:I596,4,FALSE)</f>
        <v>Contrato</v>
      </c>
      <c r="AD141" s="342"/>
      <c r="AE141" s="342"/>
      <c r="AF141" s="342"/>
      <c r="AG141" s="271"/>
    </row>
    <row r="142" spans="1:33" ht="24" hidden="1">
      <c r="A142" s="253">
        <f>Piloto!B220</f>
        <v>1311</v>
      </c>
      <c r="B142" s="253" t="s">
        <v>167</v>
      </c>
      <c r="C142" s="341">
        <f>Piloto!G220</f>
        <v>51.5</v>
      </c>
      <c r="D142" s="250">
        <v>51.5</v>
      </c>
      <c r="E142" s="250"/>
      <c r="F142" s="251">
        <v>132</v>
      </c>
      <c r="G142" s="251" t="s">
        <v>158</v>
      </c>
      <c r="H142" s="251"/>
      <c r="I142" s="338"/>
      <c r="J142" s="338"/>
      <c r="K142" s="336">
        <f t="shared" si="8"/>
        <v>9726.8155339805817</v>
      </c>
      <c r="L142" s="336">
        <f>VLOOKUP(A142,Piloto!$B$97:$G$442,5,FALSE)</f>
        <v>500931</v>
      </c>
      <c r="M142" s="249">
        <f t="shared" si="9"/>
        <v>20037.240000000002</v>
      </c>
      <c r="N142" s="249">
        <f t="shared" si="10"/>
        <v>10018.620000000001</v>
      </c>
      <c r="O142" s="249">
        <f t="shared" si="11"/>
        <v>8140.1287499999999</v>
      </c>
      <c r="P142" s="249">
        <f t="shared" si="12"/>
        <v>25046.550000000003</v>
      </c>
      <c r="Q142" s="249">
        <f t="shared" si="13"/>
        <v>25046.550000000003</v>
      </c>
      <c r="R142" s="249">
        <f t="shared" si="14"/>
        <v>165307.22999999998</v>
      </c>
      <c r="S142" s="249"/>
      <c r="T142" s="252">
        <f t="shared" si="15"/>
        <v>335623.77</v>
      </c>
      <c r="U142" s="257"/>
      <c r="V142" s="249" t="e">
        <f>ROUND(#REF!*W$18,0)*$W$15</f>
        <v>#REF!</v>
      </c>
      <c r="W142" s="249" t="e">
        <f>PMT((1+Piloto!#REF!)^(IF($W$14="Semestrais",6,IF($W$14="Anuais",12,1)))-1,$W$15,-V142)</f>
        <v>#REF!</v>
      </c>
      <c r="X142" s="249" t="e">
        <f>ROUND(#REF!*Y$18,0)*$Y$15</f>
        <v>#REF!</v>
      </c>
      <c r="Y142" s="249" t="e">
        <f>PMT((1+Piloto!#REF!)^(IF($Y$14="Semestrais",6,IF($Y$14="Anuais",12,1)))-1,$Y$15,-X142)</f>
        <v>#REF!</v>
      </c>
      <c r="Z142" s="248"/>
      <c r="AA142" s="48" t="str">
        <f>VLOOKUP(A142,Piloto!B220:I597,4,FALSE)</f>
        <v>Contrato</v>
      </c>
      <c r="AD142" s="342"/>
      <c r="AE142" s="342"/>
      <c r="AF142" s="342"/>
      <c r="AG142" s="271"/>
    </row>
    <row r="143" spans="1:33" ht="24" hidden="1">
      <c r="A143" s="253">
        <f>Piloto!B221</f>
        <v>1312</v>
      </c>
      <c r="B143" s="253" t="s">
        <v>167</v>
      </c>
      <c r="C143" s="341">
        <f>Piloto!G221</f>
        <v>51.4</v>
      </c>
      <c r="D143" s="250">
        <v>51.4</v>
      </c>
      <c r="E143" s="250"/>
      <c r="F143" s="251">
        <v>120</v>
      </c>
      <c r="G143" s="251" t="s">
        <v>158</v>
      </c>
      <c r="H143" s="251"/>
      <c r="I143" s="338"/>
      <c r="J143" s="338"/>
      <c r="K143" s="336">
        <f t="shared" si="8"/>
        <v>9726.8287937743189</v>
      </c>
      <c r="L143" s="336">
        <f>VLOOKUP(A143,Piloto!$B$97:$G$442,5,FALSE)</f>
        <v>499959</v>
      </c>
      <c r="M143" s="249">
        <f t="shared" si="9"/>
        <v>19998.36</v>
      </c>
      <c r="N143" s="249">
        <f t="shared" si="10"/>
        <v>9999.18</v>
      </c>
      <c r="O143" s="249">
        <f t="shared" si="11"/>
        <v>8124.3337500000007</v>
      </c>
      <c r="P143" s="249">
        <f t="shared" si="12"/>
        <v>24997.95</v>
      </c>
      <c r="Q143" s="249">
        <f t="shared" si="13"/>
        <v>24997.95</v>
      </c>
      <c r="R143" s="249">
        <f t="shared" si="14"/>
        <v>164986.47000000003</v>
      </c>
      <c r="S143" s="249"/>
      <c r="T143" s="252">
        <f t="shared" si="15"/>
        <v>334972.53000000003</v>
      </c>
      <c r="U143" s="257"/>
      <c r="V143" s="249" t="e">
        <f>ROUND(#REF!*W$18,0)*$W$15</f>
        <v>#REF!</v>
      </c>
      <c r="W143" s="249" t="e">
        <f>PMT((1+Piloto!#REF!)^(IF($W$14="Semestrais",6,IF($W$14="Anuais",12,1)))-1,$W$15,-V143)</f>
        <v>#REF!</v>
      </c>
      <c r="X143" s="249" t="e">
        <f>ROUND(#REF!*Y$18,0)*$Y$15</f>
        <v>#REF!</v>
      </c>
      <c r="Y143" s="249" t="e">
        <f>PMT((1+Piloto!#REF!)^(IF($Y$14="Semestrais",6,IF($Y$14="Anuais",12,1)))-1,$Y$15,-X143)</f>
        <v>#REF!</v>
      </c>
      <c r="Z143" s="248"/>
      <c r="AA143" s="48" t="str">
        <f>VLOOKUP(A143,Piloto!B221:I598,4,FALSE)</f>
        <v>Contrato</v>
      </c>
      <c r="AD143" s="342"/>
      <c r="AE143" s="342"/>
      <c r="AF143" s="342"/>
      <c r="AG143" s="271"/>
    </row>
    <row r="144" spans="1:33" ht="24" hidden="1">
      <c r="A144" s="253">
        <f>Piloto!B222</f>
        <v>1401</v>
      </c>
      <c r="B144" s="253" t="s">
        <v>157</v>
      </c>
      <c r="C144" s="341">
        <f>Piloto!G222</f>
        <v>55.97</v>
      </c>
      <c r="D144" s="250">
        <v>55.97</v>
      </c>
      <c r="E144" s="250"/>
      <c r="F144" s="251">
        <v>309</v>
      </c>
      <c r="G144" s="251" t="s">
        <v>170</v>
      </c>
      <c r="H144" s="251"/>
      <c r="I144" s="338"/>
      <c r="J144" s="338"/>
      <c r="K144" s="336">
        <f t="shared" si="8"/>
        <v>9803.4661425763807</v>
      </c>
      <c r="L144" s="336">
        <f>VLOOKUP(A144,Piloto!$B$97:$G$442,5,FALSE)</f>
        <v>548700</v>
      </c>
      <c r="M144" s="249">
        <f t="shared" si="9"/>
        <v>21948</v>
      </c>
      <c r="N144" s="249">
        <f t="shared" si="10"/>
        <v>10974</v>
      </c>
      <c r="O144" s="249">
        <f t="shared" si="11"/>
        <v>8916.375</v>
      </c>
      <c r="P144" s="249">
        <f t="shared" si="12"/>
        <v>27435</v>
      </c>
      <c r="Q144" s="249">
        <f t="shared" si="13"/>
        <v>27435</v>
      </c>
      <c r="R144" s="249">
        <f t="shared" si="14"/>
        <v>181071</v>
      </c>
      <c r="S144" s="249"/>
      <c r="T144" s="252">
        <f t="shared" si="15"/>
        <v>367629</v>
      </c>
      <c r="U144" s="257"/>
      <c r="V144" s="249" t="e">
        <f>ROUND(#REF!*W$18,0)*$W$15</f>
        <v>#REF!</v>
      </c>
      <c r="W144" s="249" t="e">
        <f>PMT((1+Piloto!#REF!)^(IF($W$14="Semestrais",6,IF($W$14="Anuais",12,1)))-1,$W$15,-V144)</f>
        <v>#REF!</v>
      </c>
      <c r="X144" s="249" t="e">
        <f>ROUND(#REF!*Y$18,0)*$Y$15</f>
        <v>#REF!</v>
      </c>
      <c r="Y144" s="249" t="e">
        <f>PMT((1+Piloto!#REF!)^(IF($Y$14="Semestrais",6,IF($Y$14="Anuais",12,1)))-1,$Y$15,-X144)</f>
        <v>#REF!</v>
      </c>
      <c r="Z144" s="248"/>
      <c r="AA144" s="48" t="str">
        <f>VLOOKUP(A144,Piloto!B222:I599,4,FALSE)</f>
        <v>Contrato</v>
      </c>
      <c r="AD144" s="342"/>
      <c r="AE144" s="342"/>
      <c r="AF144" s="342"/>
      <c r="AG144" s="271"/>
    </row>
    <row r="145" spans="1:33" ht="24">
      <c r="A145" s="253">
        <f>Piloto!B223</f>
        <v>1402</v>
      </c>
      <c r="B145" s="253" t="s">
        <v>160</v>
      </c>
      <c r="C145" s="341">
        <f>Piloto!G223</f>
        <v>72.08</v>
      </c>
      <c r="D145" s="250">
        <v>72.08</v>
      </c>
      <c r="E145" s="250"/>
      <c r="F145" s="251">
        <v>242</v>
      </c>
      <c r="G145" s="251" t="s">
        <v>161</v>
      </c>
      <c r="H145" s="251"/>
      <c r="I145" s="338"/>
      <c r="J145" s="338"/>
      <c r="K145" s="336">
        <f t="shared" si="8"/>
        <v>9779.0649278579367</v>
      </c>
      <c r="L145" s="336">
        <f>VLOOKUP(A145,Piloto!$B$97:$G$442,5,FALSE)</f>
        <v>704875</v>
      </c>
      <c r="M145" s="249">
        <f t="shared" si="9"/>
        <v>28195</v>
      </c>
      <c r="N145" s="249">
        <f t="shared" si="10"/>
        <v>14097.5</v>
      </c>
      <c r="O145" s="249">
        <f t="shared" si="11"/>
        <v>11454.21875</v>
      </c>
      <c r="P145" s="249">
        <f t="shared" si="12"/>
        <v>35243.75</v>
      </c>
      <c r="Q145" s="249">
        <f t="shared" si="13"/>
        <v>35243.75</v>
      </c>
      <c r="R145" s="249">
        <f t="shared" si="14"/>
        <v>232608.75</v>
      </c>
      <c r="S145" s="249"/>
      <c r="T145" s="252">
        <f t="shared" si="15"/>
        <v>472266.25</v>
      </c>
      <c r="U145" s="257"/>
      <c r="V145" s="249" t="e">
        <f>ROUND(#REF!*W$18,0)*$W$15</f>
        <v>#REF!</v>
      </c>
      <c r="W145" s="249" t="e">
        <f>PMT((1+Piloto!#REF!)^(IF($W$14="Semestrais",6,IF($W$14="Anuais",12,1)))-1,$W$15,-V145)</f>
        <v>#REF!</v>
      </c>
      <c r="X145" s="249" t="e">
        <f>ROUND(#REF!*Y$18,0)*$Y$15</f>
        <v>#REF!</v>
      </c>
      <c r="Y145" s="249" t="e">
        <f>PMT((1+Piloto!#REF!)^(IF($Y$14="Semestrais",6,IF($Y$14="Anuais",12,1)))-1,$Y$15,-X145)</f>
        <v>#REF!</v>
      </c>
      <c r="Z145" s="248"/>
      <c r="AA145" s="48" t="str">
        <f>VLOOKUP(A145,Piloto!B223:I600,4,FALSE)</f>
        <v>Disponivel</v>
      </c>
      <c r="AD145" s="342"/>
      <c r="AE145" s="342"/>
      <c r="AF145" s="342"/>
      <c r="AG145" s="271"/>
    </row>
    <row r="146" spans="1:33" ht="24" hidden="1">
      <c r="A146" s="253">
        <f>Piloto!B224</f>
        <v>1403</v>
      </c>
      <c r="B146" s="253" t="s">
        <v>160</v>
      </c>
      <c r="C146" s="341">
        <f>Piloto!G224</f>
        <v>75.97</v>
      </c>
      <c r="D146" s="250">
        <v>75.97</v>
      </c>
      <c r="E146" s="250"/>
      <c r="F146" s="251">
        <v>211</v>
      </c>
      <c r="G146" s="251" t="s">
        <v>161</v>
      </c>
      <c r="H146" s="251"/>
      <c r="I146" s="338"/>
      <c r="J146" s="338"/>
      <c r="K146" s="336">
        <f t="shared" si="8"/>
        <v>9779.0706857970254</v>
      </c>
      <c r="L146" s="336">
        <f>VLOOKUP(A146,Piloto!$B$97:$G$442,5,FALSE)</f>
        <v>742916</v>
      </c>
      <c r="M146" s="249">
        <f t="shared" si="9"/>
        <v>29716.639999999999</v>
      </c>
      <c r="N146" s="249">
        <f t="shared" si="10"/>
        <v>14858.32</v>
      </c>
      <c r="O146" s="249">
        <f t="shared" si="11"/>
        <v>12072.385</v>
      </c>
      <c r="P146" s="249">
        <f t="shared" si="12"/>
        <v>37145.800000000003</v>
      </c>
      <c r="Q146" s="249">
        <f t="shared" si="13"/>
        <v>37145.800000000003</v>
      </c>
      <c r="R146" s="249">
        <f t="shared" si="14"/>
        <v>245162.27999999997</v>
      </c>
      <c r="S146" s="249"/>
      <c r="T146" s="252">
        <f t="shared" si="15"/>
        <v>497753.72000000003</v>
      </c>
      <c r="U146" s="257"/>
      <c r="V146" s="249" t="e">
        <f>ROUND(#REF!*W$18,0)*$W$15</f>
        <v>#REF!</v>
      </c>
      <c r="W146" s="249" t="e">
        <f>PMT((1+Piloto!#REF!)^(IF($W$14="Semestrais",6,IF($W$14="Anuais",12,1)))-1,$W$15,-V146)</f>
        <v>#REF!</v>
      </c>
      <c r="X146" s="249" t="e">
        <f>ROUND(#REF!*Y$18,0)*$Y$15</f>
        <v>#REF!</v>
      </c>
      <c r="Y146" s="249" t="e">
        <f>PMT((1+Piloto!#REF!)^(IF($Y$14="Semestrais",6,IF($Y$14="Anuais",12,1)))-1,$Y$15,-X146)</f>
        <v>#REF!</v>
      </c>
      <c r="Z146" s="248"/>
      <c r="AA146" s="48" t="str">
        <f>VLOOKUP(A146,Piloto!B224:I601,4,FALSE)</f>
        <v>Contrato</v>
      </c>
      <c r="AD146" s="342"/>
      <c r="AE146" s="342"/>
      <c r="AF146" s="342"/>
      <c r="AG146" s="271"/>
    </row>
    <row r="147" spans="1:33" ht="24" hidden="1">
      <c r="A147" s="253">
        <f>Piloto!B225</f>
        <v>1404</v>
      </c>
      <c r="B147" s="253" t="s">
        <v>167</v>
      </c>
      <c r="C147" s="341">
        <f>Piloto!G225</f>
        <v>47.01</v>
      </c>
      <c r="D147" s="250">
        <v>47.01</v>
      </c>
      <c r="E147" s="250"/>
      <c r="F147" s="251">
        <v>34</v>
      </c>
      <c r="G147" s="251" t="s">
        <v>172</v>
      </c>
      <c r="H147" s="251"/>
      <c r="I147" s="338"/>
      <c r="J147" s="338"/>
      <c r="K147" s="336">
        <f t="shared" ref="K147:K210" si="16">L147/C147</f>
        <v>9803.9140608381203</v>
      </c>
      <c r="L147" s="336">
        <f>VLOOKUP(A147,Piloto!$B$97:$G$442,5,FALSE)</f>
        <v>460882</v>
      </c>
      <c r="M147" s="249">
        <f t="shared" si="9"/>
        <v>18435.28</v>
      </c>
      <c r="N147" s="249">
        <f t="shared" si="10"/>
        <v>9217.64</v>
      </c>
      <c r="O147" s="249">
        <f t="shared" si="11"/>
        <v>7489.3325000000004</v>
      </c>
      <c r="P147" s="249">
        <f t="shared" si="12"/>
        <v>23044.100000000002</v>
      </c>
      <c r="Q147" s="249">
        <f t="shared" si="13"/>
        <v>23044.100000000002</v>
      </c>
      <c r="R147" s="249">
        <f t="shared" si="14"/>
        <v>152091.06</v>
      </c>
      <c r="S147" s="249"/>
      <c r="T147" s="252">
        <f t="shared" si="15"/>
        <v>308790.94</v>
      </c>
      <c r="U147" s="257"/>
      <c r="V147" s="249" t="e">
        <f>ROUND(#REF!*W$18,0)*$W$15</f>
        <v>#REF!</v>
      </c>
      <c r="W147" s="249" t="e">
        <f>PMT((1+Piloto!#REF!)^(IF($W$14="Semestrais",6,IF($W$14="Anuais",12,1)))-1,$W$15,-V147)</f>
        <v>#REF!</v>
      </c>
      <c r="X147" s="249" t="e">
        <f>ROUND(#REF!*Y$18,0)*$Y$15</f>
        <v>#REF!</v>
      </c>
      <c r="Y147" s="249" t="e">
        <f>PMT((1+Piloto!#REF!)^(IF($Y$14="Semestrais",6,IF($Y$14="Anuais",12,1)))-1,$Y$15,-X147)</f>
        <v>#REF!</v>
      </c>
      <c r="Z147" s="248"/>
      <c r="AA147" s="48" t="str">
        <f>VLOOKUP(A147,Piloto!B225:I602,4,FALSE)</f>
        <v>Contrato</v>
      </c>
      <c r="AD147" s="342"/>
      <c r="AE147" s="342"/>
      <c r="AF147" s="342"/>
      <c r="AG147" s="271"/>
    </row>
    <row r="148" spans="1:33" ht="24" hidden="1">
      <c r="A148" s="253">
        <f>Piloto!B226</f>
        <v>1405</v>
      </c>
      <c r="B148" s="253" t="s">
        <v>167</v>
      </c>
      <c r="C148" s="341">
        <f>Piloto!G226</f>
        <v>47.01</v>
      </c>
      <c r="D148" s="250">
        <v>47.01</v>
      </c>
      <c r="E148" s="250"/>
      <c r="F148" s="251">
        <v>43</v>
      </c>
      <c r="G148" s="251" t="s">
        <v>172</v>
      </c>
      <c r="H148" s="251"/>
      <c r="I148" s="338"/>
      <c r="J148" s="338"/>
      <c r="K148" s="336">
        <f t="shared" si="16"/>
        <v>9803.9140608381203</v>
      </c>
      <c r="L148" s="336">
        <f>VLOOKUP(A148,Piloto!$B$97:$G$442,5,FALSE)</f>
        <v>460882</v>
      </c>
      <c r="M148" s="249">
        <f t="shared" si="9"/>
        <v>18435.28</v>
      </c>
      <c r="N148" s="249">
        <f t="shared" si="10"/>
        <v>9217.64</v>
      </c>
      <c r="O148" s="249">
        <f t="shared" si="11"/>
        <v>7489.3325000000004</v>
      </c>
      <c r="P148" s="249">
        <f t="shared" si="12"/>
        <v>23044.100000000002</v>
      </c>
      <c r="Q148" s="249">
        <f t="shared" si="13"/>
        <v>23044.100000000002</v>
      </c>
      <c r="R148" s="249">
        <f t="shared" si="14"/>
        <v>152091.06</v>
      </c>
      <c r="S148" s="249"/>
      <c r="T148" s="252">
        <f t="shared" si="15"/>
        <v>308790.94</v>
      </c>
      <c r="U148" s="257"/>
      <c r="V148" s="249" t="e">
        <f>ROUND(#REF!*W$18,0)*$W$15</f>
        <v>#REF!</v>
      </c>
      <c r="W148" s="249" t="e">
        <f>PMT((1+Piloto!#REF!)^(IF($W$14="Semestrais",6,IF($W$14="Anuais",12,1)))-1,$W$15,-V148)</f>
        <v>#REF!</v>
      </c>
      <c r="X148" s="249" t="e">
        <f>ROUND(#REF!*Y$18,0)*$Y$15</f>
        <v>#REF!</v>
      </c>
      <c r="Y148" s="249" t="e">
        <f>PMT((1+Piloto!#REF!)^(IF($Y$14="Semestrais",6,IF($Y$14="Anuais",12,1)))-1,$Y$15,-X148)</f>
        <v>#REF!</v>
      </c>
      <c r="Z148" s="248"/>
      <c r="AA148" s="48" t="str">
        <f>VLOOKUP(A148,Piloto!B226:I603,4,FALSE)</f>
        <v>Contrato</v>
      </c>
      <c r="AD148" s="342"/>
      <c r="AE148" s="342"/>
      <c r="AF148" s="342"/>
      <c r="AG148" s="271"/>
    </row>
    <row r="149" spans="1:33" ht="24" hidden="1">
      <c r="A149" s="253">
        <f>Piloto!B227</f>
        <v>1406</v>
      </c>
      <c r="B149" s="253" t="s">
        <v>167</v>
      </c>
      <c r="C149" s="341">
        <f>Piloto!G227</f>
        <v>47.01</v>
      </c>
      <c r="D149" s="250">
        <v>47.01</v>
      </c>
      <c r="E149" s="250"/>
      <c r="F149" s="251">
        <v>41</v>
      </c>
      <c r="G149" s="251" t="s">
        <v>172</v>
      </c>
      <c r="H149" s="251"/>
      <c r="I149" s="338"/>
      <c r="J149" s="338"/>
      <c r="K149" s="336">
        <f t="shared" si="16"/>
        <v>9803.9140608381203</v>
      </c>
      <c r="L149" s="336">
        <f>VLOOKUP(A149,Piloto!$B$97:$G$442,5,FALSE)</f>
        <v>460882</v>
      </c>
      <c r="M149" s="249">
        <f t="shared" si="9"/>
        <v>18435.28</v>
      </c>
      <c r="N149" s="249">
        <f t="shared" si="10"/>
        <v>9217.64</v>
      </c>
      <c r="O149" s="249">
        <f t="shared" si="11"/>
        <v>7489.3325000000004</v>
      </c>
      <c r="P149" s="249">
        <f t="shared" si="12"/>
        <v>23044.100000000002</v>
      </c>
      <c r="Q149" s="249">
        <f t="shared" si="13"/>
        <v>23044.100000000002</v>
      </c>
      <c r="R149" s="249">
        <f t="shared" si="14"/>
        <v>152091.06</v>
      </c>
      <c r="S149" s="249"/>
      <c r="T149" s="252">
        <f t="shared" si="15"/>
        <v>308790.94</v>
      </c>
      <c r="U149" s="257"/>
      <c r="V149" s="249" t="e">
        <f>ROUND(#REF!*W$18,0)*$W$15</f>
        <v>#REF!</v>
      </c>
      <c r="W149" s="249" t="e">
        <f>PMT((1+Piloto!#REF!)^(IF($W$14="Semestrais",6,IF($W$14="Anuais",12,1)))-1,$W$15,-V149)</f>
        <v>#REF!</v>
      </c>
      <c r="X149" s="249" t="e">
        <f>ROUND(#REF!*Y$18,0)*$Y$15</f>
        <v>#REF!</v>
      </c>
      <c r="Y149" s="249" t="e">
        <f>PMT((1+Piloto!#REF!)^(IF($Y$14="Semestrais",6,IF($Y$14="Anuais",12,1)))-1,$Y$15,-X149)</f>
        <v>#REF!</v>
      </c>
      <c r="Z149" s="248"/>
      <c r="AA149" s="48" t="str">
        <f>VLOOKUP(A149,Piloto!B227:I604,4,FALSE)</f>
        <v>Contrato</v>
      </c>
      <c r="AD149" s="342"/>
      <c r="AE149" s="342"/>
      <c r="AF149" s="342"/>
      <c r="AG149" s="271"/>
    </row>
    <row r="150" spans="1:33" ht="24">
      <c r="A150" s="253">
        <f>Piloto!B228</f>
        <v>1407</v>
      </c>
      <c r="B150" s="253" t="s">
        <v>160</v>
      </c>
      <c r="C150" s="341">
        <f>Piloto!G228</f>
        <v>75.959999999999994</v>
      </c>
      <c r="D150" s="250">
        <v>75.959999999999994</v>
      </c>
      <c r="E150" s="250"/>
      <c r="F150" s="251">
        <v>221</v>
      </c>
      <c r="G150" s="251" t="s">
        <v>161</v>
      </c>
      <c r="H150" s="251"/>
      <c r="I150" s="338"/>
      <c r="J150" s="338"/>
      <c r="K150" s="336">
        <f t="shared" si="16"/>
        <v>9779.067930489733</v>
      </c>
      <c r="L150" s="336">
        <f>VLOOKUP(A150,Piloto!$B$97:$G$442,5,FALSE)</f>
        <v>742818</v>
      </c>
      <c r="M150" s="249">
        <f t="shared" ref="M150:M213" si="17">L150*$M$18</f>
        <v>29712.720000000001</v>
      </c>
      <c r="N150" s="249">
        <f t="shared" ref="N150:N213" si="18">L150*$N$18</f>
        <v>14856.36</v>
      </c>
      <c r="O150" s="249">
        <f t="shared" ref="O150:O213" si="19">L150*$O$18</f>
        <v>12070.7925</v>
      </c>
      <c r="P150" s="249">
        <f t="shared" ref="P150:P213" si="20">L150*$P$18</f>
        <v>37140.9</v>
      </c>
      <c r="Q150" s="249">
        <f t="shared" ref="Q150:Q213" si="21">L150*$Q$18</f>
        <v>37140.9</v>
      </c>
      <c r="R150" s="249">
        <f t="shared" ref="R150:R213" si="22">M150*$M$15+N150*$N$15+O150*$O$15+P150*$P$15+Q150*$Q$15</f>
        <v>245129.94</v>
      </c>
      <c r="S150" s="249"/>
      <c r="T150" s="252">
        <f t="shared" ref="T150:T213" si="23">L150*$T$18</f>
        <v>497688.06000000006</v>
      </c>
      <c r="U150" s="257"/>
      <c r="V150" s="249" t="e">
        <f>ROUND(#REF!*W$18,0)*$W$15</f>
        <v>#REF!</v>
      </c>
      <c r="W150" s="249" t="e">
        <f>PMT((1+Piloto!#REF!)^(IF($W$14="Semestrais",6,IF($W$14="Anuais",12,1)))-1,$W$15,-V150)</f>
        <v>#REF!</v>
      </c>
      <c r="X150" s="249" t="e">
        <f>ROUND(#REF!*Y$18,0)*$Y$15</f>
        <v>#REF!</v>
      </c>
      <c r="Y150" s="249" t="e">
        <f>PMT((1+Piloto!#REF!)^(IF($Y$14="Semestrais",6,IF($Y$14="Anuais",12,1)))-1,$Y$15,-X150)</f>
        <v>#REF!</v>
      </c>
      <c r="Z150" s="248"/>
      <c r="AA150" s="48" t="str">
        <f>VLOOKUP(A150,Piloto!B228:I605,4,FALSE)</f>
        <v>Disponivel</v>
      </c>
      <c r="AD150" s="342"/>
      <c r="AE150" s="342"/>
      <c r="AF150" s="342"/>
      <c r="AG150" s="271"/>
    </row>
    <row r="151" spans="1:33" ht="24" hidden="1">
      <c r="A151" s="253">
        <f>Piloto!B229</f>
        <v>1408</v>
      </c>
      <c r="B151" s="253" t="s">
        <v>160</v>
      </c>
      <c r="C151" s="341">
        <f>Piloto!G229</f>
        <v>72.08</v>
      </c>
      <c r="D151" s="250">
        <v>72.08</v>
      </c>
      <c r="E151" s="250"/>
      <c r="F151" s="251">
        <v>270</v>
      </c>
      <c r="G151" s="251" t="s">
        <v>164</v>
      </c>
      <c r="H151" s="251"/>
      <c r="I151" s="338"/>
      <c r="J151" s="338"/>
      <c r="K151" s="336">
        <f t="shared" si="16"/>
        <v>9779.0649278579367</v>
      </c>
      <c r="L151" s="336">
        <f>VLOOKUP(A151,Piloto!$B$97:$G$442,5,FALSE)</f>
        <v>704875</v>
      </c>
      <c r="M151" s="249">
        <f t="shared" si="17"/>
        <v>28195</v>
      </c>
      <c r="N151" s="249">
        <f t="shared" si="18"/>
        <v>14097.5</v>
      </c>
      <c r="O151" s="249">
        <f t="shared" si="19"/>
        <v>11454.21875</v>
      </c>
      <c r="P151" s="249">
        <f t="shared" si="20"/>
        <v>35243.75</v>
      </c>
      <c r="Q151" s="249">
        <f t="shared" si="21"/>
        <v>35243.75</v>
      </c>
      <c r="R151" s="249">
        <f t="shared" si="22"/>
        <v>232608.75</v>
      </c>
      <c r="S151" s="249"/>
      <c r="T151" s="252">
        <f t="shared" si="23"/>
        <v>472266.25</v>
      </c>
      <c r="U151" s="257"/>
      <c r="V151" s="249" t="e">
        <f>ROUND(#REF!*W$18,0)*$W$15</f>
        <v>#REF!</v>
      </c>
      <c r="W151" s="249" t="e">
        <f>PMT((1+Piloto!#REF!)^(IF($W$14="Semestrais",6,IF($W$14="Anuais",12,1)))-1,$W$15,-V151)</f>
        <v>#REF!</v>
      </c>
      <c r="X151" s="249" t="e">
        <f>ROUND(#REF!*Y$18,0)*$Y$15</f>
        <v>#REF!</v>
      </c>
      <c r="Y151" s="249" t="e">
        <f>PMT((1+Piloto!#REF!)^(IF($Y$14="Semestrais",6,IF($Y$14="Anuais",12,1)))-1,$Y$15,-X151)</f>
        <v>#REF!</v>
      </c>
      <c r="Z151" s="248"/>
      <c r="AA151" s="48" t="str">
        <f>VLOOKUP(A151,Piloto!B229:I606,4,FALSE)</f>
        <v>Contrato</v>
      </c>
      <c r="AD151" s="342"/>
      <c r="AE151" s="342"/>
      <c r="AF151" s="342"/>
      <c r="AG151" s="271"/>
    </row>
    <row r="152" spans="1:33" ht="24" hidden="1">
      <c r="A152" s="253">
        <f>Piloto!B230</f>
        <v>1409</v>
      </c>
      <c r="B152" s="253" t="s">
        <v>157</v>
      </c>
      <c r="C152" s="341">
        <f>Piloto!G230</f>
        <v>55.97</v>
      </c>
      <c r="D152" s="250">
        <v>55.97</v>
      </c>
      <c r="E152" s="250"/>
      <c r="F152" s="251">
        <v>320</v>
      </c>
      <c r="G152" s="251" t="s">
        <v>170</v>
      </c>
      <c r="H152" s="251"/>
      <c r="I152" s="338"/>
      <c r="J152" s="338"/>
      <c r="K152" s="336">
        <f t="shared" si="16"/>
        <v>9803.4661425763807</v>
      </c>
      <c r="L152" s="336">
        <f>VLOOKUP(A152,Piloto!$B$97:$G$442,5,FALSE)</f>
        <v>548700</v>
      </c>
      <c r="M152" s="249">
        <f t="shared" si="17"/>
        <v>21948</v>
      </c>
      <c r="N152" s="249">
        <f t="shared" si="18"/>
        <v>10974</v>
      </c>
      <c r="O152" s="249">
        <f t="shared" si="19"/>
        <v>8916.375</v>
      </c>
      <c r="P152" s="249">
        <f t="shared" si="20"/>
        <v>27435</v>
      </c>
      <c r="Q152" s="249">
        <f t="shared" si="21"/>
        <v>27435</v>
      </c>
      <c r="R152" s="249">
        <f t="shared" si="22"/>
        <v>181071</v>
      </c>
      <c r="S152" s="249"/>
      <c r="T152" s="252">
        <f t="shared" si="23"/>
        <v>367629</v>
      </c>
      <c r="U152" s="257"/>
      <c r="V152" s="249" t="e">
        <f>ROUND(#REF!*W$18,0)*$W$15</f>
        <v>#REF!</v>
      </c>
      <c r="W152" s="249" t="e">
        <f>PMT((1+Piloto!#REF!)^(IF($W$14="Semestrais",6,IF($W$14="Anuais",12,1)))-1,$W$15,-V152)</f>
        <v>#REF!</v>
      </c>
      <c r="X152" s="249" t="e">
        <f>ROUND(#REF!*Y$18,0)*$Y$15</f>
        <v>#REF!</v>
      </c>
      <c r="Y152" s="249" t="e">
        <f>PMT((1+Piloto!#REF!)^(IF($Y$14="Semestrais",6,IF($Y$14="Anuais",12,1)))-1,$Y$15,-X152)</f>
        <v>#REF!</v>
      </c>
      <c r="Z152" s="248"/>
      <c r="AA152" s="48" t="str">
        <f>VLOOKUP(A152,Piloto!B230:I607,4,FALSE)</f>
        <v>Contrato</v>
      </c>
      <c r="AD152" s="342"/>
      <c r="AE152" s="342"/>
      <c r="AF152" s="342"/>
      <c r="AG152" s="271"/>
    </row>
    <row r="153" spans="1:33" ht="24" hidden="1">
      <c r="A153" s="253">
        <f>Piloto!B231</f>
        <v>1410</v>
      </c>
      <c r="B153" s="253" t="s">
        <v>167</v>
      </c>
      <c r="C153" s="341">
        <f>Piloto!G231</f>
        <v>51.44</v>
      </c>
      <c r="D153" s="250">
        <v>51.44</v>
      </c>
      <c r="E153" s="250"/>
      <c r="F153" s="251">
        <v>88</v>
      </c>
      <c r="G153" s="251" t="s">
        <v>158</v>
      </c>
      <c r="H153" s="251"/>
      <c r="I153" s="338"/>
      <c r="J153" s="338"/>
      <c r="K153" s="336">
        <f t="shared" si="16"/>
        <v>9726.827371695179</v>
      </c>
      <c r="L153" s="336">
        <f>VLOOKUP(A153,Piloto!$B$97:$G$442,5,FALSE)</f>
        <v>500348</v>
      </c>
      <c r="M153" s="249">
        <f t="shared" si="17"/>
        <v>20013.920000000002</v>
      </c>
      <c r="N153" s="249">
        <f t="shared" si="18"/>
        <v>10006.960000000001</v>
      </c>
      <c r="O153" s="249">
        <f t="shared" si="19"/>
        <v>8130.6550000000007</v>
      </c>
      <c r="P153" s="249">
        <f t="shared" si="20"/>
        <v>25017.4</v>
      </c>
      <c r="Q153" s="249">
        <f t="shared" si="21"/>
        <v>25017.4</v>
      </c>
      <c r="R153" s="249">
        <f t="shared" si="22"/>
        <v>165114.84</v>
      </c>
      <c r="S153" s="249"/>
      <c r="T153" s="252">
        <f t="shared" si="23"/>
        <v>335233.16000000003</v>
      </c>
      <c r="U153" s="257"/>
      <c r="V153" s="249" t="e">
        <f>ROUND(#REF!*W$18,0)*$W$15</f>
        <v>#REF!</v>
      </c>
      <c r="W153" s="249" t="e">
        <f>PMT((1+Piloto!#REF!)^(IF($W$14="Semestrais",6,IF($W$14="Anuais",12,1)))-1,$W$15,-V153)</f>
        <v>#REF!</v>
      </c>
      <c r="X153" s="249" t="e">
        <f>ROUND(#REF!*Y$18,0)*$Y$15</f>
        <v>#REF!</v>
      </c>
      <c r="Y153" s="249" t="e">
        <f>PMT((1+Piloto!#REF!)^(IF($Y$14="Semestrais",6,IF($Y$14="Anuais",12,1)))-1,$Y$15,-X153)</f>
        <v>#REF!</v>
      </c>
      <c r="Z153" s="248"/>
      <c r="AA153" s="48" t="str">
        <f>VLOOKUP(A153,Piloto!B231:I608,4,FALSE)</f>
        <v>Contrato</v>
      </c>
      <c r="AD153" s="342"/>
      <c r="AE153" s="342"/>
      <c r="AF153" s="342"/>
      <c r="AG153" s="271"/>
    </row>
    <row r="154" spans="1:33" ht="24" hidden="1">
      <c r="A154" s="253">
        <f>Piloto!B232</f>
        <v>1411</v>
      </c>
      <c r="B154" s="253" t="s">
        <v>167</v>
      </c>
      <c r="C154" s="341">
        <f>Piloto!G232</f>
        <v>51.5</v>
      </c>
      <c r="D154" s="250">
        <v>51.5</v>
      </c>
      <c r="E154" s="250"/>
      <c r="F154" s="251">
        <v>87</v>
      </c>
      <c r="G154" s="251" t="s">
        <v>158</v>
      </c>
      <c r="H154" s="251"/>
      <c r="I154" s="338"/>
      <c r="J154" s="338"/>
      <c r="K154" s="336">
        <f t="shared" si="16"/>
        <v>9726.8155339805817</v>
      </c>
      <c r="L154" s="336">
        <f>VLOOKUP(A154,Piloto!$B$97:$G$442,5,FALSE)</f>
        <v>500931</v>
      </c>
      <c r="M154" s="249">
        <f t="shared" si="17"/>
        <v>20037.240000000002</v>
      </c>
      <c r="N154" s="249">
        <f t="shared" si="18"/>
        <v>10018.620000000001</v>
      </c>
      <c r="O154" s="249">
        <f t="shared" si="19"/>
        <v>8140.1287499999999</v>
      </c>
      <c r="P154" s="249">
        <f t="shared" si="20"/>
        <v>25046.550000000003</v>
      </c>
      <c r="Q154" s="249">
        <f t="shared" si="21"/>
        <v>25046.550000000003</v>
      </c>
      <c r="R154" s="249">
        <f t="shared" si="22"/>
        <v>165307.22999999998</v>
      </c>
      <c r="S154" s="249"/>
      <c r="T154" s="252">
        <f t="shared" si="23"/>
        <v>335623.77</v>
      </c>
      <c r="U154" s="257"/>
      <c r="V154" s="249" t="e">
        <f>ROUND(#REF!*W$18,0)*$W$15</f>
        <v>#REF!</v>
      </c>
      <c r="W154" s="249" t="e">
        <f>PMT((1+Piloto!#REF!)^(IF($W$14="Semestrais",6,IF($W$14="Anuais",12,1)))-1,$W$15,-V154)</f>
        <v>#REF!</v>
      </c>
      <c r="X154" s="249" t="e">
        <f>ROUND(#REF!*Y$18,0)*$Y$15</f>
        <v>#REF!</v>
      </c>
      <c r="Y154" s="249" t="e">
        <f>PMT((1+Piloto!#REF!)^(IF($Y$14="Semestrais",6,IF($Y$14="Anuais",12,1)))-1,$Y$15,-X154)</f>
        <v>#REF!</v>
      </c>
      <c r="Z154" s="248"/>
      <c r="AA154" s="48" t="str">
        <f>VLOOKUP(A154,Piloto!B232:I609,4,FALSE)</f>
        <v>Contrato</v>
      </c>
      <c r="AD154" s="342"/>
      <c r="AE154" s="342"/>
      <c r="AF154" s="342"/>
      <c r="AG154" s="271"/>
    </row>
    <row r="155" spans="1:33" ht="24" hidden="1">
      <c r="A155" s="253">
        <f>Piloto!B233</f>
        <v>1412</v>
      </c>
      <c r="B155" s="253" t="s">
        <v>167</v>
      </c>
      <c r="C155" s="341">
        <f>Piloto!G233</f>
        <v>51.44</v>
      </c>
      <c r="D155" s="250">
        <v>51.44</v>
      </c>
      <c r="E155" s="250"/>
      <c r="F155" s="251">
        <v>231</v>
      </c>
      <c r="G155" s="251" t="s">
        <v>161</v>
      </c>
      <c r="H155" s="251"/>
      <c r="I155" s="338"/>
      <c r="J155" s="338"/>
      <c r="K155" s="336">
        <f t="shared" si="16"/>
        <v>9726.827371695179</v>
      </c>
      <c r="L155" s="336">
        <f>VLOOKUP(A155,Piloto!$B$97:$G$442,5,FALSE)</f>
        <v>500348</v>
      </c>
      <c r="M155" s="249">
        <f t="shared" si="17"/>
        <v>20013.920000000002</v>
      </c>
      <c r="N155" s="249">
        <f t="shared" si="18"/>
        <v>10006.960000000001</v>
      </c>
      <c r="O155" s="249">
        <f t="shared" si="19"/>
        <v>8130.6550000000007</v>
      </c>
      <c r="P155" s="249">
        <f t="shared" si="20"/>
        <v>25017.4</v>
      </c>
      <c r="Q155" s="249">
        <f t="shared" si="21"/>
        <v>25017.4</v>
      </c>
      <c r="R155" s="249">
        <f t="shared" si="22"/>
        <v>165114.84</v>
      </c>
      <c r="S155" s="249"/>
      <c r="T155" s="252">
        <f t="shared" si="23"/>
        <v>335233.16000000003</v>
      </c>
      <c r="U155" s="257"/>
      <c r="V155" s="249" t="e">
        <f>ROUND(#REF!*W$18,0)*$W$15</f>
        <v>#REF!</v>
      </c>
      <c r="W155" s="249" t="e">
        <f>PMT((1+Piloto!#REF!)^(IF($W$14="Semestrais",6,IF($W$14="Anuais",12,1)))-1,$W$15,-V155)</f>
        <v>#REF!</v>
      </c>
      <c r="X155" s="249" t="e">
        <f>ROUND(#REF!*Y$18,0)*$Y$15</f>
        <v>#REF!</v>
      </c>
      <c r="Y155" s="249" t="e">
        <f>PMT((1+Piloto!#REF!)^(IF($Y$14="Semestrais",6,IF($Y$14="Anuais",12,1)))-1,$Y$15,-X155)</f>
        <v>#REF!</v>
      </c>
      <c r="Z155" s="248"/>
      <c r="AA155" s="48" t="str">
        <f>VLOOKUP(A155,Piloto!B233:I610,4,FALSE)</f>
        <v>Contrato</v>
      </c>
      <c r="AD155" s="342"/>
      <c r="AE155" s="342"/>
      <c r="AF155" s="342"/>
      <c r="AG155" s="271"/>
    </row>
    <row r="156" spans="1:33" ht="24" hidden="1">
      <c r="A156" s="253">
        <f>Piloto!B234</f>
        <v>1501</v>
      </c>
      <c r="B156" s="253" t="s">
        <v>157</v>
      </c>
      <c r="C156" s="341">
        <f>Piloto!G234</f>
        <v>55.97</v>
      </c>
      <c r="D156" s="250">
        <v>55.97</v>
      </c>
      <c r="E156" s="250"/>
      <c r="F156" s="251">
        <v>307</v>
      </c>
      <c r="G156" s="251" t="s">
        <v>170</v>
      </c>
      <c r="H156" s="251"/>
      <c r="I156" s="338"/>
      <c r="J156" s="338"/>
      <c r="K156" s="336">
        <f t="shared" si="16"/>
        <v>9803.4661425763807</v>
      </c>
      <c r="L156" s="336">
        <f>VLOOKUP(A156,Piloto!$B$97:$G$442,5,FALSE)</f>
        <v>548700</v>
      </c>
      <c r="M156" s="249">
        <f t="shared" si="17"/>
        <v>21948</v>
      </c>
      <c r="N156" s="249">
        <f t="shared" si="18"/>
        <v>10974</v>
      </c>
      <c r="O156" s="249">
        <f t="shared" si="19"/>
        <v>8916.375</v>
      </c>
      <c r="P156" s="249">
        <f t="shared" si="20"/>
        <v>27435</v>
      </c>
      <c r="Q156" s="249">
        <f t="shared" si="21"/>
        <v>27435</v>
      </c>
      <c r="R156" s="249">
        <f t="shared" si="22"/>
        <v>181071</v>
      </c>
      <c r="S156" s="249"/>
      <c r="T156" s="252">
        <f t="shared" si="23"/>
        <v>367629</v>
      </c>
      <c r="U156" s="257"/>
      <c r="V156" s="249" t="e">
        <f>ROUND(#REF!*W$18,0)*$W$15</f>
        <v>#REF!</v>
      </c>
      <c r="W156" s="249" t="e">
        <f>PMT((1+Piloto!#REF!)^(IF($W$14="Semestrais",6,IF($W$14="Anuais",12,1)))-1,$W$15,-V156)</f>
        <v>#REF!</v>
      </c>
      <c r="X156" s="249" t="e">
        <f>ROUND(#REF!*Y$18,0)*$Y$15</f>
        <v>#REF!</v>
      </c>
      <c r="Y156" s="249" t="e">
        <f>PMT((1+Piloto!#REF!)^(IF($Y$14="Semestrais",6,IF($Y$14="Anuais",12,1)))-1,$Y$15,-X156)</f>
        <v>#REF!</v>
      </c>
      <c r="Z156" s="248"/>
      <c r="AA156" s="48" t="str">
        <f>VLOOKUP(A156,Piloto!B234:I611,4,FALSE)</f>
        <v>Contrato</v>
      </c>
      <c r="AD156" s="342"/>
      <c r="AE156" s="342"/>
      <c r="AF156" s="342"/>
      <c r="AG156" s="271"/>
    </row>
    <row r="157" spans="1:33" ht="24" hidden="1">
      <c r="A157" s="253">
        <f>Piloto!B235</f>
        <v>1502</v>
      </c>
      <c r="B157" s="253" t="s">
        <v>160</v>
      </c>
      <c r="C157" s="341">
        <f>Piloto!G235</f>
        <v>72.08</v>
      </c>
      <c r="D157" s="250">
        <v>72.08</v>
      </c>
      <c r="E157" s="250"/>
      <c r="F157" s="251">
        <v>272</v>
      </c>
      <c r="G157" s="251" t="s">
        <v>164</v>
      </c>
      <c r="H157" s="251"/>
      <c r="I157" s="338"/>
      <c r="J157" s="338"/>
      <c r="K157" s="336">
        <f t="shared" si="16"/>
        <v>9779.0649278579367</v>
      </c>
      <c r="L157" s="336">
        <f>VLOOKUP(A157,Piloto!$B$97:$G$442,5,FALSE)</f>
        <v>704875</v>
      </c>
      <c r="M157" s="249">
        <f t="shared" si="17"/>
        <v>28195</v>
      </c>
      <c r="N157" s="249">
        <f t="shared" si="18"/>
        <v>14097.5</v>
      </c>
      <c r="O157" s="249">
        <f t="shared" si="19"/>
        <v>11454.21875</v>
      </c>
      <c r="P157" s="249">
        <f t="shared" si="20"/>
        <v>35243.75</v>
      </c>
      <c r="Q157" s="249">
        <f t="shared" si="21"/>
        <v>35243.75</v>
      </c>
      <c r="R157" s="249">
        <f t="shared" si="22"/>
        <v>232608.75</v>
      </c>
      <c r="S157" s="249"/>
      <c r="T157" s="252">
        <f t="shared" si="23"/>
        <v>472266.25</v>
      </c>
      <c r="U157" s="257"/>
      <c r="V157" s="249" t="e">
        <f>ROUND(#REF!*W$18,0)*$W$15</f>
        <v>#REF!</v>
      </c>
      <c r="W157" s="249" t="e">
        <f>PMT((1+Piloto!#REF!)^(IF($W$14="Semestrais",6,IF($W$14="Anuais",12,1)))-1,$W$15,-V157)</f>
        <v>#REF!</v>
      </c>
      <c r="X157" s="249" t="e">
        <f>ROUND(#REF!*Y$18,0)*$Y$15</f>
        <v>#REF!</v>
      </c>
      <c r="Y157" s="249" t="e">
        <f>PMT((1+Piloto!#REF!)^(IF($Y$14="Semestrais",6,IF($Y$14="Anuais",12,1)))-1,$Y$15,-X157)</f>
        <v>#REF!</v>
      </c>
      <c r="Z157" s="248"/>
      <c r="AA157" s="48" t="str">
        <f>VLOOKUP(A157,Piloto!B235:I612,4,FALSE)</f>
        <v>Contrato</v>
      </c>
      <c r="AD157" s="342"/>
      <c r="AE157" s="342"/>
      <c r="AF157" s="342"/>
      <c r="AG157" s="271"/>
    </row>
    <row r="158" spans="1:33" ht="24" hidden="1">
      <c r="A158" s="253">
        <f>Piloto!B236</f>
        <v>1503</v>
      </c>
      <c r="B158" s="253" t="s">
        <v>160</v>
      </c>
      <c r="C158" s="341">
        <f>Piloto!G236</f>
        <v>85.89</v>
      </c>
      <c r="D158" s="250">
        <v>75.97</v>
      </c>
      <c r="E158" s="250">
        <v>4.79</v>
      </c>
      <c r="F158" s="251">
        <v>220</v>
      </c>
      <c r="G158" s="251" t="s">
        <v>161</v>
      </c>
      <c r="H158" s="251" t="s">
        <v>199</v>
      </c>
      <c r="I158" s="338">
        <v>5.13</v>
      </c>
      <c r="J158" s="338" t="s">
        <v>161</v>
      </c>
      <c r="K158" s="336">
        <f t="shared" si="16"/>
        <v>9582.3611596227729</v>
      </c>
      <c r="L158" s="336">
        <f>VLOOKUP(A158,Piloto!$B$97:$G$442,5,FALSE)</f>
        <v>823029</v>
      </c>
      <c r="M158" s="249">
        <f t="shared" si="17"/>
        <v>32921.160000000003</v>
      </c>
      <c r="N158" s="249">
        <f t="shared" si="18"/>
        <v>16460.580000000002</v>
      </c>
      <c r="O158" s="249">
        <f t="shared" si="19"/>
        <v>13374.221250000001</v>
      </c>
      <c r="P158" s="249">
        <f t="shared" si="20"/>
        <v>41151.450000000004</v>
      </c>
      <c r="Q158" s="249">
        <f t="shared" si="21"/>
        <v>41151.450000000004</v>
      </c>
      <c r="R158" s="249">
        <f t="shared" si="22"/>
        <v>271599.57</v>
      </c>
      <c r="S158" s="249"/>
      <c r="T158" s="252">
        <f t="shared" si="23"/>
        <v>551429.43000000005</v>
      </c>
      <c r="U158" s="257"/>
      <c r="V158" s="249" t="e">
        <f>ROUND(#REF!*W$18,0)*$W$15</f>
        <v>#REF!</v>
      </c>
      <c r="W158" s="249" t="e">
        <f>PMT((1+Piloto!#REF!)^(IF($W$14="Semestrais",6,IF($W$14="Anuais",12,1)))-1,$W$15,-V158)</f>
        <v>#REF!</v>
      </c>
      <c r="X158" s="249" t="e">
        <f>ROUND(#REF!*Y$18,0)*$Y$15</f>
        <v>#REF!</v>
      </c>
      <c r="Y158" s="249" t="e">
        <f>PMT((1+Piloto!#REF!)^(IF($Y$14="Semestrais",6,IF($Y$14="Anuais",12,1)))-1,$Y$15,-X158)</f>
        <v>#REF!</v>
      </c>
      <c r="Z158" s="248"/>
      <c r="AA158" s="48" t="str">
        <f>VLOOKUP(A158,Piloto!B236:I613,4,FALSE)</f>
        <v>Contrato</v>
      </c>
      <c r="AD158" s="342"/>
      <c r="AE158" s="342"/>
      <c r="AF158" s="342"/>
      <c r="AG158" s="271"/>
    </row>
    <row r="159" spans="1:33" ht="24" hidden="1">
      <c r="A159" s="253">
        <f>Piloto!B237</f>
        <v>1504</v>
      </c>
      <c r="B159" s="253" t="s">
        <v>167</v>
      </c>
      <c r="C159" s="341">
        <f>Piloto!G237</f>
        <v>55.399999999999991</v>
      </c>
      <c r="D159" s="250">
        <v>47.01</v>
      </c>
      <c r="E159" s="250">
        <v>5.48</v>
      </c>
      <c r="F159" s="251">
        <v>322</v>
      </c>
      <c r="G159" s="251" t="s">
        <v>170</v>
      </c>
      <c r="H159" s="251" t="s">
        <v>200</v>
      </c>
      <c r="I159" s="338">
        <v>2.91</v>
      </c>
      <c r="J159" s="338" t="s">
        <v>170</v>
      </c>
      <c r="K159" s="336">
        <f t="shared" si="16"/>
        <v>9411.5342960288817</v>
      </c>
      <c r="L159" s="336">
        <f>VLOOKUP(A159,Piloto!$B$97:$G$442,5,FALSE)</f>
        <v>521399</v>
      </c>
      <c r="M159" s="249">
        <f t="shared" si="17"/>
        <v>20855.96</v>
      </c>
      <c r="N159" s="249">
        <f t="shared" si="18"/>
        <v>10427.98</v>
      </c>
      <c r="O159" s="249">
        <f t="shared" si="19"/>
        <v>8472.7337499999994</v>
      </c>
      <c r="P159" s="249">
        <f t="shared" si="20"/>
        <v>26069.95</v>
      </c>
      <c r="Q159" s="249">
        <f t="shared" si="21"/>
        <v>26069.95</v>
      </c>
      <c r="R159" s="249">
        <f t="shared" si="22"/>
        <v>172061.67</v>
      </c>
      <c r="S159" s="249"/>
      <c r="T159" s="252">
        <f t="shared" si="23"/>
        <v>349337.33</v>
      </c>
      <c r="U159" s="257"/>
      <c r="V159" s="249" t="e">
        <f>ROUND(#REF!*W$18,0)*$W$15</f>
        <v>#REF!</v>
      </c>
      <c r="W159" s="249" t="e">
        <f>PMT((1+Piloto!#REF!)^(IF($W$14="Semestrais",6,IF($W$14="Anuais",12,1)))-1,$W$15,-V159)</f>
        <v>#REF!</v>
      </c>
      <c r="X159" s="249" t="e">
        <f>ROUND(#REF!*Y$18,0)*$Y$15</f>
        <v>#REF!</v>
      </c>
      <c r="Y159" s="249" t="e">
        <f>PMT((1+Piloto!#REF!)^(IF($Y$14="Semestrais",6,IF($Y$14="Anuais",12,1)))-1,$Y$15,-X159)</f>
        <v>#REF!</v>
      </c>
      <c r="Z159" s="248"/>
      <c r="AA159" s="48" t="str">
        <f>VLOOKUP(A159,Piloto!B237:I614,4,FALSE)</f>
        <v>Contrato</v>
      </c>
      <c r="AD159" s="342"/>
      <c r="AE159" s="342"/>
      <c r="AF159" s="342"/>
      <c r="AG159" s="271"/>
    </row>
    <row r="160" spans="1:33" ht="24" hidden="1">
      <c r="A160" s="253">
        <f>Piloto!B238</f>
        <v>1505</v>
      </c>
      <c r="B160" s="253" t="s">
        <v>167</v>
      </c>
      <c r="C160" s="341">
        <f>Piloto!G238</f>
        <v>56.37</v>
      </c>
      <c r="D160" s="250">
        <v>47.01</v>
      </c>
      <c r="E160" s="250">
        <v>5.48</v>
      </c>
      <c r="F160" s="251">
        <v>323</v>
      </c>
      <c r="G160" s="251" t="s">
        <v>170</v>
      </c>
      <c r="H160" s="251" t="s">
        <v>201</v>
      </c>
      <c r="I160" s="338">
        <v>3.88</v>
      </c>
      <c r="J160" s="338" t="s">
        <v>170</v>
      </c>
      <c r="K160" s="336">
        <f t="shared" si="16"/>
        <v>9418.3076104310803</v>
      </c>
      <c r="L160" s="336">
        <f>VLOOKUP(A160,Piloto!$B$97:$G$442,5,FALSE)</f>
        <v>530910</v>
      </c>
      <c r="M160" s="249">
        <f t="shared" si="17"/>
        <v>21236.400000000001</v>
      </c>
      <c r="N160" s="249">
        <f t="shared" si="18"/>
        <v>10618.2</v>
      </c>
      <c r="O160" s="249">
        <f t="shared" si="19"/>
        <v>8627.2875000000004</v>
      </c>
      <c r="P160" s="249">
        <f t="shared" si="20"/>
        <v>26545.5</v>
      </c>
      <c r="Q160" s="249">
        <f t="shared" si="21"/>
        <v>26545.5</v>
      </c>
      <c r="R160" s="249">
        <f t="shared" si="22"/>
        <v>175200.3</v>
      </c>
      <c r="S160" s="249"/>
      <c r="T160" s="252">
        <f t="shared" si="23"/>
        <v>355709.7</v>
      </c>
      <c r="U160" s="257"/>
      <c r="V160" s="249" t="e">
        <f>ROUND(#REF!*W$18,0)*$W$15</f>
        <v>#REF!</v>
      </c>
      <c r="W160" s="249" t="e">
        <f>PMT((1+Piloto!#REF!)^(IF($W$14="Semestrais",6,IF($W$14="Anuais",12,1)))-1,$W$15,-V160)</f>
        <v>#REF!</v>
      </c>
      <c r="X160" s="249" t="e">
        <f>ROUND(#REF!*Y$18,0)*$Y$15</f>
        <v>#REF!</v>
      </c>
      <c r="Y160" s="249" t="e">
        <f>PMT((1+Piloto!#REF!)^(IF($Y$14="Semestrais",6,IF($Y$14="Anuais",12,1)))-1,$Y$15,-X160)</f>
        <v>#REF!</v>
      </c>
      <c r="Z160" s="248"/>
      <c r="AA160" s="48" t="str">
        <f>VLOOKUP(A160,Piloto!B238:I615,4,FALSE)</f>
        <v>Contrato</v>
      </c>
      <c r="AD160" s="342"/>
      <c r="AE160" s="342"/>
      <c r="AF160" s="342"/>
      <c r="AG160" s="271"/>
    </row>
    <row r="161" spans="1:33" ht="24" hidden="1">
      <c r="A161" s="253">
        <f>Piloto!B239</f>
        <v>1506</v>
      </c>
      <c r="B161" s="253" t="s">
        <v>167</v>
      </c>
      <c r="C161" s="341">
        <f>Piloto!G239</f>
        <v>57.419999999999995</v>
      </c>
      <c r="D161" s="250">
        <v>47.9</v>
      </c>
      <c r="E161" s="250">
        <v>5.58</v>
      </c>
      <c r="F161" s="251">
        <v>324</v>
      </c>
      <c r="G161" s="251" t="s">
        <v>170</v>
      </c>
      <c r="H161" s="251" t="s">
        <v>202</v>
      </c>
      <c r="I161" s="338">
        <v>3.94</v>
      </c>
      <c r="J161" s="338" t="s">
        <v>170</v>
      </c>
      <c r="K161" s="336">
        <f t="shared" si="16"/>
        <v>9418.4256356670157</v>
      </c>
      <c r="L161" s="336">
        <f>VLOOKUP(A161,Piloto!$B$97:$G$442,5,FALSE)</f>
        <v>540806</v>
      </c>
      <c r="M161" s="249">
        <f t="shared" si="17"/>
        <v>21632.240000000002</v>
      </c>
      <c r="N161" s="249">
        <f t="shared" si="18"/>
        <v>10816.12</v>
      </c>
      <c r="O161" s="249">
        <f t="shared" si="19"/>
        <v>8788.0974999999999</v>
      </c>
      <c r="P161" s="249">
        <f t="shared" si="20"/>
        <v>27040.300000000003</v>
      </c>
      <c r="Q161" s="249">
        <f t="shared" si="21"/>
        <v>27040.300000000003</v>
      </c>
      <c r="R161" s="249">
        <f t="shared" si="22"/>
        <v>178465.97999999998</v>
      </c>
      <c r="S161" s="249"/>
      <c r="T161" s="252">
        <f t="shared" si="23"/>
        <v>362340.02</v>
      </c>
      <c r="U161" s="257"/>
      <c r="V161" s="249" t="e">
        <f>ROUND(#REF!*W$18,0)*$W$15</f>
        <v>#REF!</v>
      </c>
      <c r="W161" s="249" t="e">
        <f>PMT((1+Piloto!#REF!)^(IF($W$14="Semestrais",6,IF($W$14="Anuais",12,1)))-1,$W$15,-V161)</f>
        <v>#REF!</v>
      </c>
      <c r="X161" s="249" t="e">
        <f>ROUND(#REF!*Y$18,0)*$Y$15</f>
        <v>#REF!</v>
      </c>
      <c r="Y161" s="249" t="e">
        <f>PMT((1+Piloto!#REF!)^(IF($Y$14="Semestrais",6,IF($Y$14="Anuais",12,1)))-1,$Y$15,-X161)</f>
        <v>#REF!</v>
      </c>
      <c r="Z161" s="248"/>
      <c r="AA161" s="48" t="str">
        <f>VLOOKUP(A161,Piloto!B239:I616,4,FALSE)</f>
        <v>Contrato</v>
      </c>
      <c r="AD161" s="342"/>
      <c r="AE161" s="342"/>
      <c r="AF161" s="342"/>
      <c r="AG161" s="271"/>
    </row>
    <row r="162" spans="1:33" ht="24" hidden="1">
      <c r="A162" s="253">
        <f>Piloto!B240</f>
        <v>1508</v>
      </c>
      <c r="B162" s="253" t="s">
        <v>160</v>
      </c>
      <c r="C162" s="341">
        <f>Piloto!G240</f>
        <v>83.27</v>
      </c>
      <c r="D162" s="250">
        <v>73.06</v>
      </c>
      <c r="E162" s="250">
        <v>7.85</v>
      </c>
      <c r="F162" s="251">
        <v>268</v>
      </c>
      <c r="G162" s="251" t="s">
        <v>164</v>
      </c>
      <c r="H162" s="251" t="s">
        <v>203</v>
      </c>
      <c r="I162" s="338">
        <v>2.36</v>
      </c>
      <c r="J162" s="338" t="s">
        <v>164</v>
      </c>
      <c r="K162" s="336">
        <f t="shared" si="16"/>
        <v>9446.523357751892</v>
      </c>
      <c r="L162" s="336">
        <f>VLOOKUP(A162,Piloto!$B$97:$G$442,5,FALSE)</f>
        <v>786612</v>
      </c>
      <c r="M162" s="249">
        <f t="shared" si="17"/>
        <v>31464.48</v>
      </c>
      <c r="N162" s="249">
        <f t="shared" si="18"/>
        <v>15732.24</v>
      </c>
      <c r="O162" s="249">
        <f t="shared" si="19"/>
        <v>12782.445</v>
      </c>
      <c r="P162" s="249">
        <f t="shared" si="20"/>
        <v>39330.600000000006</v>
      </c>
      <c r="Q162" s="249">
        <f t="shared" si="21"/>
        <v>39330.600000000006</v>
      </c>
      <c r="R162" s="249">
        <f t="shared" si="22"/>
        <v>259581.96000000002</v>
      </c>
      <c r="S162" s="249"/>
      <c r="T162" s="252">
        <f t="shared" si="23"/>
        <v>527030.04</v>
      </c>
      <c r="U162" s="257"/>
      <c r="V162" s="249" t="e">
        <f>ROUND(#REF!*W$18,0)*$W$15</f>
        <v>#REF!</v>
      </c>
      <c r="W162" s="249" t="e">
        <f>PMT((1+Piloto!#REF!)^(IF($W$14="Semestrais",6,IF($W$14="Anuais",12,1)))-1,$W$15,-V162)</f>
        <v>#REF!</v>
      </c>
      <c r="X162" s="249" t="e">
        <f>ROUND(#REF!*Y$18,0)*$Y$15</f>
        <v>#REF!</v>
      </c>
      <c r="Y162" s="249" t="e">
        <f>PMT((1+Piloto!#REF!)^(IF($Y$14="Semestrais",6,IF($Y$14="Anuais",12,1)))-1,$Y$15,-X162)</f>
        <v>#REF!</v>
      </c>
      <c r="Z162" s="248"/>
      <c r="AA162" s="48" t="str">
        <f>VLOOKUP(A162,Piloto!B240:I617,4,FALSE)</f>
        <v>Contrato</v>
      </c>
      <c r="AD162" s="342"/>
      <c r="AE162" s="342"/>
      <c r="AF162" s="342"/>
      <c r="AG162" s="271"/>
    </row>
    <row r="163" spans="1:33" ht="24" hidden="1">
      <c r="A163" s="253">
        <f>Piloto!B241</f>
        <v>1509</v>
      </c>
      <c r="B163" s="253" t="s">
        <v>157</v>
      </c>
      <c r="C163" s="341">
        <f>Piloto!G241</f>
        <v>55.97</v>
      </c>
      <c r="D163" s="250">
        <v>55.97</v>
      </c>
      <c r="E163" s="250"/>
      <c r="F163" s="251">
        <v>306</v>
      </c>
      <c r="G163" s="251" t="s">
        <v>170</v>
      </c>
      <c r="H163" s="251"/>
      <c r="I163" s="338"/>
      <c r="J163" s="338"/>
      <c r="K163" s="336">
        <f t="shared" si="16"/>
        <v>9803.4661425763807</v>
      </c>
      <c r="L163" s="336">
        <f>VLOOKUP(A163,Piloto!$B$97:$G$442,5,FALSE)</f>
        <v>548700</v>
      </c>
      <c r="M163" s="249">
        <f t="shared" si="17"/>
        <v>21948</v>
      </c>
      <c r="N163" s="249">
        <f t="shared" si="18"/>
        <v>10974</v>
      </c>
      <c r="O163" s="249">
        <f t="shared" si="19"/>
        <v>8916.375</v>
      </c>
      <c r="P163" s="249">
        <f t="shared" si="20"/>
        <v>27435</v>
      </c>
      <c r="Q163" s="249">
        <f t="shared" si="21"/>
        <v>27435</v>
      </c>
      <c r="R163" s="249">
        <f t="shared" si="22"/>
        <v>181071</v>
      </c>
      <c r="S163" s="249"/>
      <c r="T163" s="252">
        <f t="shared" si="23"/>
        <v>367629</v>
      </c>
      <c r="U163" s="257"/>
      <c r="V163" s="249" t="e">
        <f>ROUND(#REF!*W$18,0)*$W$15</f>
        <v>#REF!</v>
      </c>
      <c r="W163" s="249" t="e">
        <f>PMT((1+Piloto!#REF!)^(IF($W$14="Semestrais",6,IF($W$14="Anuais",12,1)))-1,$W$15,-V163)</f>
        <v>#REF!</v>
      </c>
      <c r="X163" s="249" t="e">
        <f>ROUND(#REF!*Y$18,0)*$Y$15</f>
        <v>#REF!</v>
      </c>
      <c r="Y163" s="249" t="e">
        <f>PMT((1+Piloto!#REF!)^(IF($Y$14="Semestrais",6,IF($Y$14="Anuais",12,1)))-1,$Y$15,-X163)</f>
        <v>#REF!</v>
      </c>
      <c r="Z163" s="248"/>
      <c r="AA163" s="48" t="str">
        <f>VLOOKUP(A163,Piloto!B241:I618,4,FALSE)</f>
        <v>Contrato</v>
      </c>
      <c r="AD163" s="342"/>
      <c r="AE163" s="342"/>
      <c r="AF163" s="342"/>
      <c r="AG163" s="271"/>
    </row>
    <row r="164" spans="1:33" ht="24" hidden="1">
      <c r="A164" s="253">
        <f>Piloto!B242</f>
        <v>1510</v>
      </c>
      <c r="B164" s="253" t="s">
        <v>167</v>
      </c>
      <c r="C164" s="341">
        <f>Piloto!G242</f>
        <v>51.44</v>
      </c>
      <c r="D164" s="250">
        <v>51.44</v>
      </c>
      <c r="E164" s="250"/>
      <c r="F164" s="251">
        <v>237</v>
      </c>
      <c r="G164" s="251" t="s">
        <v>161</v>
      </c>
      <c r="H164" s="251"/>
      <c r="I164" s="338"/>
      <c r="J164" s="338"/>
      <c r="K164" s="336">
        <f t="shared" si="16"/>
        <v>9726.827371695179</v>
      </c>
      <c r="L164" s="336">
        <f>VLOOKUP(A164,Piloto!$B$97:$G$442,5,FALSE)</f>
        <v>500348</v>
      </c>
      <c r="M164" s="249">
        <f t="shared" si="17"/>
        <v>20013.920000000002</v>
      </c>
      <c r="N164" s="249">
        <f t="shared" si="18"/>
        <v>10006.960000000001</v>
      </c>
      <c r="O164" s="249">
        <f t="shared" si="19"/>
        <v>8130.6550000000007</v>
      </c>
      <c r="P164" s="249">
        <f t="shared" si="20"/>
        <v>25017.4</v>
      </c>
      <c r="Q164" s="249">
        <f t="shared" si="21"/>
        <v>25017.4</v>
      </c>
      <c r="R164" s="249">
        <f t="shared" si="22"/>
        <v>165114.84</v>
      </c>
      <c r="S164" s="249"/>
      <c r="T164" s="252">
        <f t="shared" si="23"/>
        <v>335233.16000000003</v>
      </c>
      <c r="U164" s="257"/>
      <c r="V164" s="249" t="e">
        <f>ROUND(#REF!*W$18,0)*$W$15</f>
        <v>#REF!</v>
      </c>
      <c r="W164" s="249" t="e">
        <f>PMT((1+Piloto!#REF!)^(IF($W$14="Semestrais",6,IF($W$14="Anuais",12,1)))-1,$W$15,-V164)</f>
        <v>#REF!</v>
      </c>
      <c r="X164" s="249" t="e">
        <f>ROUND(#REF!*Y$18,0)*$Y$15</f>
        <v>#REF!</v>
      </c>
      <c r="Y164" s="249" t="e">
        <f>PMT((1+Piloto!#REF!)^(IF($Y$14="Semestrais",6,IF($Y$14="Anuais",12,1)))-1,$Y$15,-X164)</f>
        <v>#REF!</v>
      </c>
      <c r="Z164" s="248"/>
      <c r="AA164" s="48" t="str">
        <f>VLOOKUP(A164,Piloto!B242:I619,4,FALSE)</f>
        <v>Contrato</v>
      </c>
      <c r="AD164" s="342"/>
      <c r="AE164" s="342"/>
      <c r="AF164" s="342"/>
      <c r="AG164" s="271"/>
    </row>
    <row r="165" spans="1:33" ht="24" hidden="1">
      <c r="A165" s="253">
        <f>Piloto!B243</f>
        <v>1511</v>
      </c>
      <c r="B165" s="253" t="s">
        <v>167</v>
      </c>
      <c r="C165" s="341">
        <f>Piloto!G243</f>
        <v>51.5</v>
      </c>
      <c r="D165" s="250">
        <v>51.5</v>
      </c>
      <c r="E165" s="250"/>
      <c r="F165" s="251">
        <v>232</v>
      </c>
      <c r="G165" s="251" t="s">
        <v>161</v>
      </c>
      <c r="H165" s="251"/>
      <c r="I165" s="338"/>
      <c r="J165" s="338"/>
      <c r="K165" s="336">
        <f t="shared" si="16"/>
        <v>9726.8155339805817</v>
      </c>
      <c r="L165" s="336">
        <f>VLOOKUP(A165,Piloto!$B$97:$G$442,5,FALSE)</f>
        <v>500931</v>
      </c>
      <c r="M165" s="249">
        <f t="shared" si="17"/>
        <v>20037.240000000002</v>
      </c>
      <c r="N165" s="249">
        <f t="shared" si="18"/>
        <v>10018.620000000001</v>
      </c>
      <c r="O165" s="249">
        <f t="shared" si="19"/>
        <v>8140.1287499999999</v>
      </c>
      <c r="P165" s="249">
        <f t="shared" si="20"/>
        <v>25046.550000000003</v>
      </c>
      <c r="Q165" s="249">
        <f t="shared" si="21"/>
        <v>25046.550000000003</v>
      </c>
      <c r="R165" s="249">
        <f t="shared" si="22"/>
        <v>165307.22999999998</v>
      </c>
      <c r="S165" s="249"/>
      <c r="T165" s="252">
        <f t="shared" si="23"/>
        <v>335623.77</v>
      </c>
      <c r="U165" s="257"/>
      <c r="V165" s="249" t="e">
        <f>ROUND(#REF!*W$18,0)*$W$15</f>
        <v>#REF!</v>
      </c>
      <c r="W165" s="249" t="e">
        <f>PMT((1+Piloto!#REF!)^(IF($W$14="Semestrais",6,IF($W$14="Anuais",12,1)))-1,$W$15,-V165)</f>
        <v>#REF!</v>
      </c>
      <c r="X165" s="249" t="e">
        <f>ROUND(#REF!*Y$18,0)*$Y$15</f>
        <v>#REF!</v>
      </c>
      <c r="Y165" s="249" t="e">
        <f>PMT((1+Piloto!#REF!)^(IF($Y$14="Semestrais",6,IF($Y$14="Anuais",12,1)))-1,$Y$15,-X165)</f>
        <v>#REF!</v>
      </c>
      <c r="Z165" s="248"/>
      <c r="AA165" s="48" t="str">
        <f>VLOOKUP(A165,Piloto!B243:I620,4,FALSE)</f>
        <v>Contrato</v>
      </c>
      <c r="AD165" s="342"/>
      <c r="AE165" s="342"/>
      <c r="AF165" s="342"/>
      <c r="AG165" s="271"/>
    </row>
    <row r="166" spans="1:33" ht="24" hidden="1">
      <c r="A166" s="253">
        <f>Piloto!B244</f>
        <v>1512</v>
      </c>
      <c r="B166" s="253" t="s">
        <v>167</v>
      </c>
      <c r="C166" s="341">
        <f>Piloto!G244</f>
        <v>51.44</v>
      </c>
      <c r="D166" s="250">
        <v>51.44</v>
      </c>
      <c r="E166" s="250"/>
      <c r="F166" s="251">
        <v>235</v>
      </c>
      <c r="G166" s="251" t="s">
        <v>161</v>
      </c>
      <c r="H166" s="251"/>
      <c r="I166" s="338"/>
      <c r="J166" s="338"/>
      <c r="K166" s="336">
        <f t="shared" si="16"/>
        <v>9726.827371695179</v>
      </c>
      <c r="L166" s="336">
        <f>VLOOKUP(A166,Piloto!$B$97:$G$442,5,FALSE)</f>
        <v>500348</v>
      </c>
      <c r="M166" s="249">
        <f t="shared" si="17"/>
        <v>20013.920000000002</v>
      </c>
      <c r="N166" s="249">
        <f t="shared" si="18"/>
        <v>10006.960000000001</v>
      </c>
      <c r="O166" s="249">
        <f t="shared" si="19"/>
        <v>8130.6550000000007</v>
      </c>
      <c r="P166" s="249">
        <f t="shared" si="20"/>
        <v>25017.4</v>
      </c>
      <c r="Q166" s="249">
        <f t="shared" si="21"/>
        <v>25017.4</v>
      </c>
      <c r="R166" s="249">
        <f t="shared" si="22"/>
        <v>165114.84</v>
      </c>
      <c r="S166" s="249"/>
      <c r="T166" s="252">
        <f t="shared" si="23"/>
        <v>335233.16000000003</v>
      </c>
      <c r="U166" s="257"/>
      <c r="V166" s="249" t="e">
        <f>ROUND(#REF!*W$18,0)*$W$15</f>
        <v>#REF!</v>
      </c>
      <c r="W166" s="249" t="e">
        <f>PMT((1+Piloto!#REF!)^(IF($W$14="Semestrais",6,IF($W$14="Anuais",12,1)))-1,$W$15,-V166)</f>
        <v>#REF!</v>
      </c>
      <c r="X166" s="249" t="e">
        <f>ROUND(#REF!*Y$18,0)*$Y$15</f>
        <v>#REF!</v>
      </c>
      <c r="Y166" s="249" t="e">
        <f>PMT((1+Piloto!#REF!)^(IF($Y$14="Semestrais",6,IF($Y$14="Anuais",12,1)))-1,$Y$15,-X166)</f>
        <v>#REF!</v>
      </c>
      <c r="Z166" s="248"/>
      <c r="AA166" s="48" t="str">
        <f>VLOOKUP(A166,Piloto!B244:I621,4,FALSE)</f>
        <v>Contrato</v>
      </c>
      <c r="AD166" s="342"/>
      <c r="AE166" s="342"/>
      <c r="AF166" s="342"/>
      <c r="AG166" s="271"/>
    </row>
    <row r="167" spans="1:33" ht="24" hidden="1">
      <c r="A167" s="253">
        <f>Piloto!B245</f>
        <v>1601</v>
      </c>
      <c r="B167" s="253" t="s">
        <v>157</v>
      </c>
      <c r="C167" s="341">
        <f>Piloto!G245</f>
        <v>55.97</v>
      </c>
      <c r="D167" s="250">
        <v>55.97</v>
      </c>
      <c r="E167" s="250"/>
      <c r="F167" s="251">
        <v>304</v>
      </c>
      <c r="G167" s="251" t="s">
        <v>170</v>
      </c>
      <c r="H167" s="251"/>
      <c r="I167" s="338"/>
      <c r="J167" s="338"/>
      <c r="K167" s="336">
        <f t="shared" si="16"/>
        <v>9803.4661425763807</v>
      </c>
      <c r="L167" s="336">
        <f>VLOOKUP(A167,Piloto!$B$97:$G$442,5,FALSE)</f>
        <v>548700</v>
      </c>
      <c r="M167" s="249">
        <f t="shared" si="17"/>
        <v>21948</v>
      </c>
      <c r="N167" s="249">
        <f t="shared" si="18"/>
        <v>10974</v>
      </c>
      <c r="O167" s="249">
        <f t="shared" si="19"/>
        <v>8916.375</v>
      </c>
      <c r="P167" s="249">
        <f t="shared" si="20"/>
        <v>27435</v>
      </c>
      <c r="Q167" s="249">
        <f t="shared" si="21"/>
        <v>27435</v>
      </c>
      <c r="R167" s="249">
        <f t="shared" si="22"/>
        <v>181071</v>
      </c>
      <c r="S167" s="249"/>
      <c r="T167" s="252">
        <f t="shared" si="23"/>
        <v>367629</v>
      </c>
      <c r="U167" s="257"/>
      <c r="V167" s="249" t="e">
        <f>ROUND(#REF!*W$18,0)*$W$15</f>
        <v>#REF!</v>
      </c>
      <c r="W167" s="249" t="e">
        <f>PMT((1+Piloto!#REF!)^(IF($W$14="Semestrais",6,IF($W$14="Anuais",12,1)))-1,$W$15,-V167)</f>
        <v>#REF!</v>
      </c>
      <c r="X167" s="249" t="e">
        <f>ROUND(#REF!*Y$18,0)*$Y$15</f>
        <v>#REF!</v>
      </c>
      <c r="Y167" s="249" t="e">
        <f>PMT((1+Piloto!#REF!)^(IF($Y$14="Semestrais",6,IF($Y$14="Anuais",12,1)))-1,$Y$15,-X167)</f>
        <v>#REF!</v>
      </c>
      <c r="Z167" s="248"/>
      <c r="AA167" s="48" t="str">
        <f>VLOOKUP(A167,Piloto!B245:I622,4,FALSE)</f>
        <v>Contrato</v>
      </c>
      <c r="AD167" s="342"/>
      <c r="AE167" s="342"/>
      <c r="AF167" s="342"/>
      <c r="AG167" s="271"/>
    </row>
    <row r="168" spans="1:33" ht="24">
      <c r="A168" s="253">
        <f>Piloto!B246</f>
        <v>1602</v>
      </c>
      <c r="B168" s="253" t="s">
        <v>160</v>
      </c>
      <c r="C168" s="341">
        <f>Piloto!G246</f>
        <v>72.08</v>
      </c>
      <c r="D168" s="250">
        <v>72.08</v>
      </c>
      <c r="E168" s="250"/>
      <c r="F168" s="251">
        <v>276</v>
      </c>
      <c r="G168" s="251" t="s">
        <v>164</v>
      </c>
      <c r="H168" s="251"/>
      <c r="I168" s="338"/>
      <c r="J168" s="338"/>
      <c r="K168" s="336">
        <f t="shared" si="16"/>
        <v>9779.0649278579367</v>
      </c>
      <c r="L168" s="336">
        <f>VLOOKUP(A168,Piloto!$B$97:$G$442,5,FALSE)</f>
        <v>704875</v>
      </c>
      <c r="M168" s="249">
        <f t="shared" si="17"/>
        <v>28195</v>
      </c>
      <c r="N168" s="249">
        <f t="shared" si="18"/>
        <v>14097.5</v>
      </c>
      <c r="O168" s="249">
        <f t="shared" si="19"/>
        <v>11454.21875</v>
      </c>
      <c r="P168" s="249">
        <f t="shared" si="20"/>
        <v>35243.75</v>
      </c>
      <c r="Q168" s="249">
        <f t="shared" si="21"/>
        <v>35243.75</v>
      </c>
      <c r="R168" s="249">
        <f t="shared" si="22"/>
        <v>232608.75</v>
      </c>
      <c r="S168" s="249"/>
      <c r="T168" s="252">
        <f t="shared" si="23"/>
        <v>472266.25</v>
      </c>
      <c r="U168" s="257"/>
      <c r="V168" s="249" t="e">
        <f>ROUND(#REF!*W$18,0)*$W$15</f>
        <v>#REF!</v>
      </c>
      <c r="W168" s="249" t="e">
        <f>PMT((1+Piloto!#REF!)^(IF($W$14="Semestrais",6,IF($W$14="Anuais",12,1)))-1,$W$15,-V168)</f>
        <v>#REF!</v>
      </c>
      <c r="X168" s="249" t="e">
        <f>ROUND(#REF!*Y$18,0)*$Y$15</f>
        <v>#REF!</v>
      </c>
      <c r="Y168" s="249" t="e">
        <f>PMT((1+Piloto!#REF!)^(IF($Y$14="Semestrais",6,IF($Y$14="Anuais",12,1)))-1,$Y$15,-X168)</f>
        <v>#REF!</v>
      </c>
      <c r="Z168" s="248"/>
      <c r="AA168" s="48" t="str">
        <f>VLOOKUP(A168,Piloto!B246:I623,4,FALSE)</f>
        <v>Disponivel</v>
      </c>
      <c r="AD168" s="342"/>
      <c r="AE168" s="342"/>
      <c r="AF168" s="342"/>
      <c r="AG168" s="271"/>
    </row>
    <row r="169" spans="1:33" ht="24" hidden="1">
      <c r="A169" s="253">
        <f>Piloto!B247</f>
        <v>1603</v>
      </c>
      <c r="B169" s="253" t="s">
        <v>160</v>
      </c>
      <c r="C169" s="341">
        <f>Piloto!G247</f>
        <v>84.009999999999991</v>
      </c>
      <c r="D169" s="250">
        <v>75.97</v>
      </c>
      <c r="E169" s="250"/>
      <c r="F169" s="251">
        <v>293</v>
      </c>
      <c r="G169" s="251" t="s">
        <v>164</v>
      </c>
      <c r="H169" s="251" t="s">
        <v>204</v>
      </c>
      <c r="I169" s="338">
        <v>8.0399999999999991</v>
      </c>
      <c r="J169" s="338" t="s">
        <v>164</v>
      </c>
      <c r="K169" s="336">
        <f t="shared" si="16"/>
        <v>9779.0620164266165</v>
      </c>
      <c r="L169" s="336">
        <f>VLOOKUP(A169,Piloto!$B$97:$G$442,5,FALSE)</f>
        <v>821539</v>
      </c>
      <c r="M169" s="249">
        <f t="shared" si="17"/>
        <v>32861.56</v>
      </c>
      <c r="N169" s="249">
        <f t="shared" si="18"/>
        <v>16430.78</v>
      </c>
      <c r="O169" s="249">
        <f t="shared" si="19"/>
        <v>13350.008750000001</v>
      </c>
      <c r="P169" s="249">
        <f t="shared" si="20"/>
        <v>41076.950000000004</v>
      </c>
      <c r="Q169" s="249">
        <f t="shared" si="21"/>
        <v>41076.950000000004</v>
      </c>
      <c r="R169" s="249">
        <f t="shared" si="22"/>
        <v>271107.87</v>
      </c>
      <c r="S169" s="249"/>
      <c r="T169" s="252">
        <f t="shared" si="23"/>
        <v>550431.13</v>
      </c>
      <c r="U169" s="257"/>
      <c r="V169" s="249" t="e">
        <f>ROUND(#REF!*W$18,0)*$W$15</f>
        <v>#REF!</v>
      </c>
      <c r="W169" s="249" t="e">
        <f>PMT((1+Piloto!#REF!)^(IF($W$14="Semestrais",6,IF($W$14="Anuais",12,1)))-1,$W$15,-V169)</f>
        <v>#REF!</v>
      </c>
      <c r="X169" s="249" t="e">
        <f>ROUND(#REF!*Y$18,0)*$Y$15</f>
        <v>#REF!</v>
      </c>
      <c r="Y169" s="249" t="e">
        <f>PMT((1+Piloto!#REF!)^(IF($Y$14="Semestrais",6,IF($Y$14="Anuais",12,1)))-1,$Y$15,-X169)</f>
        <v>#REF!</v>
      </c>
      <c r="Z169" s="248"/>
      <c r="AA169" s="48" t="str">
        <f>VLOOKUP(A169,Piloto!B247:I624,4,FALSE)</f>
        <v>Contrato</v>
      </c>
      <c r="AD169" s="342"/>
      <c r="AE169" s="342"/>
      <c r="AF169" s="342"/>
      <c r="AG169" s="271"/>
    </row>
    <row r="170" spans="1:33" ht="24" hidden="1">
      <c r="A170" s="253">
        <f>Piloto!B248</f>
        <v>1604</v>
      </c>
      <c r="B170" s="253" t="s">
        <v>167</v>
      </c>
      <c r="C170" s="341">
        <f>Piloto!G248</f>
        <v>47.01</v>
      </c>
      <c r="D170" s="250">
        <v>47.01</v>
      </c>
      <c r="E170" s="250"/>
      <c r="F170" s="251">
        <v>40</v>
      </c>
      <c r="G170" s="251" t="s">
        <v>172</v>
      </c>
      <c r="H170" s="251"/>
      <c r="I170" s="338"/>
      <c r="J170" s="338"/>
      <c r="K170" s="336">
        <f t="shared" si="16"/>
        <v>9803.9140608381203</v>
      </c>
      <c r="L170" s="336">
        <f>VLOOKUP(A170,Piloto!$B$97:$G$442,5,FALSE)</f>
        <v>460882</v>
      </c>
      <c r="M170" s="249">
        <f t="shared" si="17"/>
        <v>18435.28</v>
      </c>
      <c r="N170" s="249">
        <f t="shared" si="18"/>
        <v>9217.64</v>
      </c>
      <c r="O170" s="249">
        <f t="shared" si="19"/>
        <v>7489.3325000000004</v>
      </c>
      <c r="P170" s="249">
        <f t="shared" si="20"/>
        <v>23044.100000000002</v>
      </c>
      <c r="Q170" s="249">
        <f t="shared" si="21"/>
        <v>23044.100000000002</v>
      </c>
      <c r="R170" s="249">
        <f t="shared" si="22"/>
        <v>152091.06</v>
      </c>
      <c r="S170" s="249"/>
      <c r="T170" s="252">
        <f t="shared" si="23"/>
        <v>308790.94</v>
      </c>
      <c r="U170" s="257"/>
      <c r="V170" s="249" t="e">
        <f>ROUND(#REF!*W$18,0)*$W$15</f>
        <v>#REF!</v>
      </c>
      <c r="W170" s="249" t="e">
        <f>PMT((1+Piloto!#REF!)^(IF($W$14="Semestrais",6,IF($W$14="Anuais",12,1)))-1,$W$15,-V170)</f>
        <v>#REF!</v>
      </c>
      <c r="X170" s="249" t="e">
        <f>ROUND(#REF!*Y$18,0)*$Y$15</f>
        <v>#REF!</v>
      </c>
      <c r="Y170" s="249" t="e">
        <f>PMT((1+Piloto!#REF!)^(IF($Y$14="Semestrais",6,IF($Y$14="Anuais",12,1)))-1,$Y$15,-X170)</f>
        <v>#REF!</v>
      </c>
      <c r="Z170" s="248"/>
      <c r="AA170" s="48" t="str">
        <f>VLOOKUP(A170,Piloto!B248:I625,4,FALSE)</f>
        <v>Contrato</v>
      </c>
      <c r="AD170" s="342"/>
      <c r="AE170" s="342"/>
      <c r="AF170" s="342"/>
      <c r="AG170" s="271"/>
    </row>
    <row r="171" spans="1:33" ht="24" hidden="1">
      <c r="A171" s="253">
        <f>Piloto!B249</f>
        <v>1605</v>
      </c>
      <c r="B171" s="253" t="s">
        <v>167</v>
      </c>
      <c r="C171" s="341">
        <f>Piloto!G249</f>
        <v>47.01</v>
      </c>
      <c r="D171" s="250">
        <v>47.01</v>
      </c>
      <c r="E171" s="250"/>
      <c r="F171" s="251">
        <v>1</v>
      </c>
      <c r="G171" s="251" t="s">
        <v>172</v>
      </c>
      <c r="H171" s="251"/>
      <c r="I171" s="338"/>
      <c r="J171" s="338"/>
      <c r="K171" s="336">
        <f t="shared" si="16"/>
        <v>10294.107636673049</v>
      </c>
      <c r="L171" s="336">
        <f>VLOOKUP(A171,Piloto!$B$97:$G$442,5,FALSE)</f>
        <v>483926</v>
      </c>
      <c r="M171" s="249">
        <f t="shared" si="17"/>
        <v>19357.04</v>
      </c>
      <c r="N171" s="249">
        <f t="shared" si="18"/>
        <v>9678.52</v>
      </c>
      <c r="O171" s="249">
        <f t="shared" si="19"/>
        <v>7863.7975000000006</v>
      </c>
      <c r="P171" s="249">
        <f t="shared" si="20"/>
        <v>24196.300000000003</v>
      </c>
      <c r="Q171" s="249">
        <f t="shared" si="21"/>
        <v>24196.300000000003</v>
      </c>
      <c r="R171" s="249">
        <f t="shared" si="22"/>
        <v>159695.58000000002</v>
      </c>
      <c r="S171" s="249"/>
      <c r="T171" s="252">
        <f t="shared" si="23"/>
        <v>324230.42000000004</v>
      </c>
      <c r="U171" s="257"/>
      <c r="V171" s="249" t="e">
        <f>ROUND(#REF!*W$18,0)*$W$15</f>
        <v>#REF!</v>
      </c>
      <c r="W171" s="249" t="e">
        <f>PMT((1+Piloto!#REF!)^(IF($W$14="Semestrais",6,IF($W$14="Anuais",12,1)))-1,$W$15,-V171)</f>
        <v>#REF!</v>
      </c>
      <c r="X171" s="249" t="e">
        <f>ROUND(#REF!*Y$18,0)*$Y$15</f>
        <v>#REF!</v>
      </c>
      <c r="Y171" s="249" t="e">
        <f>PMT((1+Piloto!#REF!)^(IF($Y$14="Semestrais",6,IF($Y$14="Anuais",12,1)))-1,$Y$15,-X171)</f>
        <v>#REF!</v>
      </c>
      <c r="Z171" s="248"/>
      <c r="AA171" s="48" t="str">
        <f>VLOOKUP(A171,Piloto!B249:I626,4,FALSE)</f>
        <v>Contrato</v>
      </c>
      <c r="AD171" s="342"/>
      <c r="AE171" s="342"/>
      <c r="AF171" s="342"/>
      <c r="AG171" s="271"/>
    </row>
    <row r="172" spans="1:33" ht="24" hidden="1">
      <c r="A172" s="253">
        <f>Piloto!B250</f>
        <v>1606</v>
      </c>
      <c r="B172" s="253" t="s">
        <v>167</v>
      </c>
      <c r="C172" s="341">
        <f>Piloto!G250</f>
        <v>47.9</v>
      </c>
      <c r="D172" s="250">
        <v>47.9</v>
      </c>
      <c r="E172" s="250"/>
      <c r="F172" s="251">
        <v>2</v>
      </c>
      <c r="G172" s="251" t="s">
        <v>172</v>
      </c>
      <c r="H172" s="251"/>
      <c r="I172" s="338"/>
      <c r="J172" s="338"/>
      <c r="K172" s="336">
        <f t="shared" si="16"/>
        <v>9803.9039665970777</v>
      </c>
      <c r="L172" s="336">
        <f>VLOOKUP(A172,Piloto!$B$97:$G$442,5,FALSE)</f>
        <v>469607</v>
      </c>
      <c r="M172" s="249">
        <f t="shared" si="17"/>
        <v>18784.28</v>
      </c>
      <c r="N172" s="249">
        <f t="shared" si="18"/>
        <v>9392.14</v>
      </c>
      <c r="O172" s="249">
        <f t="shared" si="19"/>
        <v>7631.1137500000004</v>
      </c>
      <c r="P172" s="249">
        <f t="shared" si="20"/>
        <v>23480.350000000002</v>
      </c>
      <c r="Q172" s="249">
        <f t="shared" si="21"/>
        <v>23480.350000000002</v>
      </c>
      <c r="R172" s="249">
        <f t="shared" si="22"/>
        <v>154970.31</v>
      </c>
      <c r="S172" s="249"/>
      <c r="T172" s="252">
        <f t="shared" si="23"/>
        <v>314636.69</v>
      </c>
      <c r="U172" s="257"/>
      <c r="V172" s="249" t="e">
        <f>ROUND(#REF!*W$18,0)*$W$15</f>
        <v>#REF!</v>
      </c>
      <c r="W172" s="249" t="e">
        <f>PMT((1+Piloto!#REF!)^(IF($W$14="Semestrais",6,IF($W$14="Anuais",12,1)))-1,$W$15,-V172)</f>
        <v>#REF!</v>
      </c>
      <c r="X172" s="249" t="e">
        <f>ROUND(#REF!*Y$18,0)*$Y$15</f>
        <v>#REF!</v>
      </c>
      <c r="Y172" s="249" t="e">
        <f>PMT((1+Piloto!#REF!)^(IF($Y$14="Semestrais",6,IF($Y$14="Anuais",12,1)))-1,$Y$15,-X172)</f>
        <v>#REF!</v>
      </c>
      <c r="Z172" s="248"/>
      <c r="AA172" s="48" t="str">
        <f>VLOOKUP(A172,Piloto!B250:I627,4,FALSE)</f>
        <v>Contrato</v>
      </c>
      <c r="AD172" s="342"/>
      <c r="AE172" s="342"/>
      <c r="AF172" s="342"/>
      <c r="AG172" s="271"/>
    </row>
    <row r="173" spans="1:33" ht="24" hidden="1">
      <c r="A173" s="253">
        <f>Piloto!B251</f>
        <v>1608</v>
      </c>
      <c r="B173" s="253" t="s">
        <v>160</v>
      </c>
      <c r="C173" s="341">
        <f>Piloto!G251</f>
        <v>73.06</v>
      </c>
      <c r="D173" s="250">
        <v>73.06</v>
      </c>
      <c r="E173" s="250"/>
      <c r="F173" s="251">
        <v>217</v>
      </c>
      <c r="G173" s="251" t="s">
        <v>161</v>
      </c>
      <c r="H173" s="251"/>
      <c r="I173" s="338"/>
      <c r="J173" s="338"/>
      <c r="K173" s="336">
        <f t="shared" si="16"/>
        <v>9779.0583082398025</v>
      </c>
      <c r="L173" s="336">
        <f>VLOOKUP(A173,Piloto!$B$97:$G$442,5,FALSE)</f>
        <v>714458</v>
      </c>
      <c r="M173" s="249">
        <f t="shared" si="17"/>
        <v>28578.32</v>
      </c>
      <c r="N173" s="249">
        <f t="shared" si="18"/>
        <v>14289.16</v>
      </c>
      <c r="O173" s="249">
        <f t="shared" si="19"/>
        <v>11609.942500000001</v>
      </c>
      <c r="P173" s="249">
        <f t="shared" si="20"/>
        <v>35722.9</v>
      </c>
      <c r="Q173" s="249">
        <f t="shared" si="21"/>
        <v>35722.9</v>
      </c>
      <c r="R173" s="249">
        <f t="shared" si="22"/>
        <v>235771.13999999998</v>
      </c>
      <c r="S173" s="249"/>
      <c r="T173" s="252">
        <f t="shared" si="23"/>
        <v>478686.86000000004</v>
      </c>
      <c r="U173" s="257"/>
      <c r="V173" s="249" t="e">
        <f>ROUND(#REF!*W$18,0)*$W$15</f>
        <v>#REF!</v>
      </c>
      <c r="W173" s="249" t="e">
        <f>PMT((1+Piloto!#REF!)^(IF($W$14="Semestrais",6,IF($W$14="Anuais",12,1)))-1,$W$15,-V173)</f>
        <v>#REF!</v>
      </c>
      <c r="X173" s="249" t="e">
        <f>ROUND(#REF!*Y$18,0)*$Y$15</f>
        <v>#REF!</v>
      </c>
      <c r="Y173" s="249" t="e">
        <f>PMT((1+Piloto!#REF!)^(IF($Y$14="Semestrais",6,IF($Y$14="Anuais",12,1)))-1,$Y$15,-X173)</f>
        <v>#REF!</v>
      </c>
      <c r="Z173" s="248"/>
      <c r="AA173" s="48" t="str">
        <f>VLOOKUP(A173,Piloto!B251:I628,4,FALSE)</f>
        <v>Contrato</v>
      </c>
      <c r="AD173" s="342"/>
      <c r="AE173" s="342"/>
      <c r="AF173" s="342"/>
      <c r="AG173" s="271"/>
    </row>
    <row r="174" spans="1:33" ht="24" hidden="1">
      <c r="A174" s="253">
        <f>Piloto!B252</f>
        <v>1609</v>
      </c>
      <c r="B174" s="253" t="s">
        <v>157</v>
      </c>
      <c r="C174" s="341">
        <f>Piloto!G252</f>
        <v>55.97</v>
      </c>
      <c r="D174" s="250">
        <v>55.97</v>
      </c>
      <c r="E174" s="250"/>
      <c r="F174" s="251">
        <v>39</v>
      </c>
      <c r="G174" s="251" t="s">
        <v>172</v>
      </c>
      <c r="H174" s="251"/>
      <c r="I174" s="338"/>
      <c r="J174" s="338"/>
      <c r="K174" s="336">
        <f t="shared" si="16"/>
        <v>9803.4661425763807</v>
      </c>
      <c r="L174" s="336">
        <f>VLOOKUP(A174,Piloto!$B$97:$G$442,5,FALSE)</f>
        <v>548700</v>
      </c>
      <c r="M174" s="249">
        <f t="shared" si="17"/>
        <v>21948</v>
      </c>
      <c r="N174" s="249">
        <f t="shared" si="18"/>
        <v>10974</v>
      </c>
      <c r="O174" s="249">
        <f t="shared" si="19"/>
        <v>8916.375</v>
      </c>
      <c r="P174" s="249">
        <f t="shared" si="20"/>
        <v>27435</v>
      </c>
      <c r="Q174" s="249">
        <f t="shared" si="21"/>
        <v>27435</v>
      </c>
      <c r="R174" s="249">
        <f t="shared" si="22"/>
        <v>181071</v>
      </c>
      <c r="S174" s="249"/>
      <c r="T174" s="252">
        <f t="shared" si="23"/>
        <v>367629</v>
      </c>
      <c r="U174" s="257"/>
      <c r="V174" s="249" t="e">
        <f>ROUND(#REF!*W$18,0)*$W$15</f>
        <v>#REF!</v>
      </c>
      <c r="W174" s="249" t="e">
        <f>PMT((1+Piloto!#REF!)^(IF($W$14="Semestrais",6,IF($W$14="Anuais",12,1)))-1,$W$15,-V174)</f>
        <v>#REF!</v>
      </c>
      <c r="X174" s="249" t="e">
        <f>ROUND(#REF!*Y$18,0)*$Y$15</f>
        <v>#REF!</v>
      </c>
      <c r="Y174" s="249" t="e">
        <f>PMT((1+Piloto!#REF!)^(IF($Y$14="Semestrais",6,IF($Y$14="Anuais",12,1)))-1,$Y$15,-X174)</f>
        <v>#REF!</v>
      </c>
      <c r="Z174" s="248"/>
      <c r="AA174" s="48" t="str">
        <f>VLOOKUP(A174,Piloto!B252:I629,4,FALSE)</f>
        <v>Contrato</v>
      </c>
      <c r="AD174" s="342"/>
      <c r="AE174" s="342"/>
      <c r="AF174" s="342"/>
      <c r="AG174" s="271"/>
    </row>
    <row r="175" spans="1:33" ht="24" hidden="1">
      <c r="A175" s="253">
        <f>Piloto!B253</f>
        <v>1610</v>
      </c>
      <c r="B175" s="253" t="s">
        <v>167</v>
      </c>
      <c r="C175" s="341">
        <f>Piloto!G253</f>
        <v>51.44</v>
      </c>
      <c r="D175" s="250">
        <v>51.44</v>
      </c>
      <c r="E175" s="250"/>
      <c r="F175" s="251">
        <v>101</v>
      </c>
      <c r="G175" s="251" t="s">
        <v>158</v>
      </c>
      <c r="H175" s="251"/>
      <c r="I175" s="338"/>
      <c r="J175" s="338"/>
      <c r="K175" s="336">
        <f t="shared" si="16"/>
        <v>9726.827371695179</v>
      </c>
      <c r="L175" s="336">
        <f>VLOOKUP(A175,Piloto!$B$97:$G$442,5,FALSE)</f>
        <v>500348</v>
      </c>
      <c r="M175" s="249">
        <f t="shared" si="17"/>
        <v>20013.920000000002</v>
      </c>
      <c r="N175" s="249">
        <f t="shared" si="18"/>
        <v>10006.960000000001</v>
      </c>
      <c r="O175" s="249">
        <f t="shared" si="19"/>
        <v>8130.6550000000007</v>
      </c>
      <c r="P175" s="249">
        <f t="shared" si="20"/>
        <v>25017.4</v>
      </c>
      <c r="Q175" s="249">
        <f t="shared" si="21"/>
        <v>25017.4</v>
      </c>
      <c r="R175" s="249">
        <f t="shared" si="22"/>
        <v>165114.84</v>
      </c>
      <c r="S175" s="249"/>
      <c r="T175" s="252">
        <f t="shared" si="23"/>
        <v>335233.16000000003</v>
      </c>
      <c r="U175" s="257"/>
      <c r="V175" s="249" t="e">
        <f>ROUND(#REF!*W$18,0)*$W$15</f>
        <v>#REF!</v>
      </c>
      <c r="W175" s="249" t="e">
        <f>PMT((1+Piloto!#REF!)^(IF($W$14="Semestrais",6,IF($W$14="Anuais",12,1)))-1,$W$15,-V175)</f>
        <v>#REF!</v>
      </c>
      <c r="X175" s="249" t="e">
        <f>ROUND(#REF!*Y$18,0)*$Y$15</f>
        <v>#REF!</v>
      </c>
      <c r="Y175" s="249" t="e">
        <f>PMT((1+Piloto!#REF!)^(IF($Y$14="Semestrais",6,IF($Y$14="Anuais",12,1)))-1,$Y$15,-X175)</f>
        <v>#REF!</v>
      </c>
      <c r="Z175" s="248"/>
      <c r="AA175" s="48" t="str">
        <f>VLOOKUP(A175,Piloto!B253:I630,4,FALSE)</f>
        <v>Contrato</v>
      </c>
      <c r="AD175" s="342"/>
      <c r="AE175" s="342"/>
      <c r="AF175" s="342"/>
      <c r="AG175" s="271"/>
    </row>
    <row r="176" spans="1:33" ht="24" hidden="1">
      <c r="A176" s="253">
        <f>Piloto!B254</f>
        <v>1611</v>
      </c>
      <c r="B176" s="253" t="s">
        <v>167</v>
      </c>
      <c r="C176" s="341">
        <f>Piloto!G254</f>
        <v>51.5</v>
      </c>
      <c r="D176" s="250">
        <v>51.5</v>
      </c>
      <c r="E176" s="250"/>
      <c r="F176" s="251">
        <v>102</v>
      </c>
      <c r="G176" s="251" t="s">
        <v>158</v>
      </c>
      <c r="H176" s="251"/>
      <c r="I176" s="338"/>
      <c r="J176" s="338"/>
      <c r="K176" s="336">
        <f t="shared" si="16"/>
        <v>9726.8155339805817</v>
      </c>
      <c r="L176" s="336">
        <f>VLOOKUP(A176,Piloto!$B$97:$G$442,5,FALSE)</f>
        <v>500931</v>
      </c>
      <c r="M176" s="249">
        <f t="shared" si="17"/>
        <v>20037.240000000002</v>
      </c>
      <c r="N176" s="249">
        <f t="shared" si="18"/>
        <v>10018.620000000001</v>
      </c>
      <c r="O176" s="249">
        <f t="shared" si="19"/>
        <v>8140.1287499999999</v>
      </c>
      <c r="P176" s="249">
        <f t="shared" si="20"/>
        <v>25046.550000000003</v>
      </c>
      <c r="Q176" s="249">
        <f t="shared" si="21"/>
        <v>25046.550000000003</v>
      </c>
      <c r="R176" s="249">
        <f t="shared" si="22"/>
        <v>165307.22999999998</v>
      </c>
      <c r="S176" s="249"/>
      <c r="T176" s="252">
        <f t="shared" si="23"/>
        <v>335623.77</v>
      </c>
      <c r="U176" s="257"/>
      <c r="V176" s="249" t="e">
        <f>ROUND(#REF!*W$18,0)*$W$15</f>
        <v>#REF!</v>
      </c>
      <c r="W176" s="249" t="e">
        <f>PMT((1+Piloto!#REF!)^(IF($W$14="Semestrais",6,IF($W$14="Anuais",12,1)))-1,$W$15,-V176)</f>
        <v>#REF!</v>
      </c>
      <c r="X176" s="249" t="e">
        <f>ROUND(#REF!*Y$18,0)*$Y$15</f>
        <v>#REF!</v>
      </c>
      <c r="Y176" s="249" t="e">
        <f>PMT((1+Piloto!#REF!)^(IF($Y$14="Semestrais",6,IF($Y$14="Anuais",12,1)))-1,$Y$15,-X176)</f>
        <v>#REF!</v>
      </c>
      <c r="Z176" s="248"/>
      <c r="AA176" s="48" t="str">
        <f>VLOOKUP(A176,Piloto!B254:I631,4,FALSE)</f>
        <v>Contrato</v>
      </c>
      <c r="AD176" s="342"/>
      <c r="AE176" s="342"/>
      <c r="AF176" s="342"/>
      <c r="AG176" s="271"/>
    </row>
    <row r="177" spans="1:33" ht="24" hidden="1">
      <c r="A177" s="253">
        <f>Piloto!B255</f>
        <v>1612</v>
      </c>
      <c r="B177" s="253" t="s">
        <v>167</v>
      </c>
      <c r="C177" s="341">
        <f>Piloto!G255</f>
        <v>51.44</v>
      </c>
      <c r="D177" s="250">
        <v>51.44</v>
      </c>
      <c r="E177" s="250"/>
      <c r="F177" s="251">
        <v>103</v>
      </c>
      <c r="G177" s="251" t="s">
        <v>158</v>
      </c>
      <c r="H177" s="251"/>
      <c r="I177" s="338"/>
      <c r="J177" s="338"/>
      <c r="K177" s="336">
        <f t="shared" si="16"/>
        <v>9726.827371695179</v>
      </c>
      <c r="L177" s="336">
        <f>VLOOKUP(A177,Piloto!$B$97:$G$442,5,FALSE)</f>
        <v>500348</v>
      </c>
      <c r="M177" s="249">
        <f t="shared" si="17"/>
        <v>20013.920000000002</v>
      </c>
      <c r="N177" s="249">
        <f t="shared" si="18"/>
        <v>10006.960000000001</v>
      </c>
      <c r="O177" s="249">
        <f t="shared" si="19"/>
        <v>8130.6550000000007</v>
      </c>
      <c r="P177" s="249">
        <f t="shared" si="20"/>
        <v>25017.4</v>
      </c>
      <c r="Q177" s="249">
        <f t="shared" si="21"/>
        <v>25017.4</v>
      </c>
      <c r="R177" s="249">
        <f t="shared" si="22"/>
        <v>165114.84</v>
      </c>
      <c r="S177" s="249"/>
      <c r="T177" s="252">
        <f t="shared" si="23"/>
        <v>335233.16000000003</v>
      </c>
      <c r="U177" s="257"/>
      <c r="V177" s="249" t="e">
        <f>ROUND(#REF!*W$18,0)*$W$15</f>
        <v>#REF!</v>
      </c>
      <c r="W177" s="249" t="e">
        <f>PMT((1+Piloto!#REF!)^(IF($W$14="Semestrais",6,IF($W$14="Anuais",12,1)))-1,$W$15,-V177)</f>
        <v>#REF!</v>
      </c>
      <c r="X177" s="249" t="e">
        <f>ROUND(#REF!*Y$18,0)*$Y$15</f>
        <v>#REF!</v>
      </c>
      <c r="Y177" s="249" t="e">
        <f>PMT((1+Piloto!#REF!)^(IF($Y$14="Semestrais",6,IF($Y$14="Anuais",12,1)))-1,$Y$15,-X177)</f>
        <v>#REF!</v>
      </c>
      <c r="Z177" s="248"/>
      <c r="AA177" s="48" t="str">
        <f>VLOOKUP(A177,Piloto!B255:I632,4,FALSE)</f>
        <v>Contrato</v>
      </c>
      <c r="AD177" s="342"/>
      <c r="AE177" s="342"/>
      <c r="AF177" s="342"/>
      <c r="AG177" s="271"/>
    </row>
    <row r="178" spans="1:33" ht="24" hidden="1">
      <c r="A178" s="253">
        <f>Piloto!B256</f>
        <v>1701</v>
      </c>
      <c r="B178" s="253" t="s">
        <v>157</v>
      </c>
      <c r="C178" s="341">
        <f>Piloto!G256</f>
        <v>55.97</v>
      </c>
      <c r="D178" s="250">
        <v>55.97</v>
      </c>
      <c r="E178" s="250"/>
      <c r="F178" s="251">
        <v>42</v>
      </c>
      <c r="G178" s="251" t="s">
        <v>172</v>
      </c>
      <c r="H178" s="251"/>
      <c r="I178" s="338"/>
      <c r="J178" s="338"/>
      <c r="K178" s="336">
        <f t="shared" si="16"/>
        <v>9803.4661425763807</v>
      </c>
      <c r="L178" s="336">
        <f>VLOOKUP(A178,Piloto!$B$97:$G$442,5,FALSE)</f>
        <v>548700</v>
      </c>
      <c r="M178" s="249">
        <f t="shared" si="17"/>
        <v>21948</v>
      </c>
      <c r="N178" s="249">
        <f t="shared" si="18"/>
        <v>10974</v>
      </c>
      <c r="O178" s="249">
        <f t="shared" si="19"/>
        <v>8916.375</v>
      </c>
      <c r="P178" s="249">
        <f t="shared" si="20"/>
        <v>27435</v>
      </c>
      <c r="Q178" s="249">
        <f t="shared" si="21"/>
        <v>27435</v>
      </c>
      <c r="R178" s="249">
        <f t="shared" si="22"/>
        <v>181071</v>
      </c>
      <c r="S178" s="249"/>
      <c r="T178" s="252">
        <f t="shared" si="23"/>
        <v>367629</v>
      </c>
      <c r="U178" s="257"/>
      <c r="V178" s="249" t="e">
        <f>ROUND(#REF!*W$18,0)*$W$15</f>
        <v>#REF!</v>
      </c>
      <c r="W178" s="249" t="e">
        <f>PMT((1+Piloto!#REF!)^(IF($W$14="Semestrais",6,IF($W$14="Anuais",12,1)))-1,$W$15,-V178)</f>
        <v>#REF!</v>
      </c>
      <c r="X178" s="249" t="e">
        <f>ROUND(#REF!*Y$18,0)*$Y$15</f>
        <v>#REF!</v>
      </c>
      <c r="Y178" s="249" t="e">
        <f>PMT((1+Piloto!#REF!)^(IF($Y$14="Semestrais",6,IF($Y$14="Anuais",12,1)))-1,$Y$15,-X178)</f>
        <v>#REF!</v>
      </c>
      <c r="Z178" s="248"/>
      <c r="AA178" s="48" t="str">
        <f>VLOOKUP(A178,Piloto!B256:I633,4,FALSE)</f>
        <v>Contrato</v>
      </c>
      <c r="AD178" s="342"/>
      <c r="AE178" s="342"/>
      <c r="AF178" s="342"/>
      <c r="AG178" s="271"/>
    </row>
    <row r="179" spans="1:33" ht="24">
      <c r="A179" s="253">
        <f>Piloto!B257</f>
        <v>1702</v>
      </c>
      <c r="B179" s="253" t="s">
        <v>160</v>
      </c>
      <c r="C179" s="341">
        <f>Piloto!G257</f>
        <v>72.08</v>
      </c>
      <c r="D179" s="250">
        <v>72.08</v>
      </c>
      <c r="E179" s="250"/>
      <c r="F179" s="251">
        <v>265</v>
      </c>
      <c r="G179" s="251" t="s">
        <v>164</v>
      </c>
      <c r="H179" s="251"/>
      <c r="I179" s="338"/>
      <c r="J179" s="338"/>
      <c r="K179" s="336">
        <f t="shared" si="16"/>
        <v>9779.0649278579367</v>
      </c>
      <c r="L179" s="336">
        <f>VLOOKUP(A179,Piloto!$B$97:$G$442,5,FALSE)</f>
        <v>704875</v>
      </c>
      <c r="M179" s="249">
        <f t="shared" si="17"/>
        <v>28195</v>
      </c>
      <c r="N179" s="249">
        <f t="shared" si="18"/>
        <v>14097.5</v>
      </c>
      <c r="O179" s="249">
        <f t="shared" si="19"/>
        <v>11454.21875</v>
      </c>
      <c r="P179" s="249">
        <f t="shared" si="20"/>
        <v>35243.75</v>
      </c>
      <c r="Q179" s="249">
        <f t="shared" si="21"/>
        <v>35243.75</v>
      </c>
      <c r="R179" s="249">
        <f t="shared" si="22"/>
        <v>232608.75</v>
      </c>
      <c r="S179" s="249"/>
      <c r="T179" s="252">
        <f t="shared" si="23"/>
        <v>472266.25</v>
      </c>
      <c r="U179" s="257"/>
      <c r="V179" s="249" t="e">
        <f>ROUND(#REF!*W$18,0)*$W$15</f>
        <v>#REF!</v>
      </c>
      <c r="W179" s="249" t="e">
        <f>PMT((1+Piloto!#REF!)^(IF($W$14="Semestrais",6,IF($W$14="Anuais",12,1)))-1,$W$15,-V179)</f>
        <v>#REF!</v>
      </c>
      <c r="X179" s="249" t="e">
        <f>ROUND(#REF!*Y$18,0)*$Y$15</f>
        <v>#REF!</v>
      </c>
      <c r="Y179" s="249" t="e">
        <f>PMT((1+Piloto!#REF!)^(IF($Y$14="Semestrais",6,IF($Y$14="Anuais",12,1)))-1,$Y$15,-X179)</f>
        <v>#REF!</v>
      </c>
      <c r="Z179" s="248"/>
      <c r="AA179" s="48" t="str">
        <f>VLOOKUP(A179,Piloto!B257:I634,4,FALSE)</f>
        <v>Disponivel</v>
      </c>
      <c r="AD179" s="342"/>
      <c r="AE179" s="342"/>
      <c r="AF179" s="342"/>
      <c r="AG179" s="271"/>
    </row>
    <row r="180" spans="1:33" ht="24">
      <c r="A180" s="253">
        <f>Piloto!B258</f>
        <v>1703</v>
      </c>
      <c r="B180" s="253" t="s">
        <v>160</v>
      </c>
      <c r="C180" s="341">
        <f>Piloto!G258</f>
        <v>75.97</v>
      </c>
      <c r="D180" s="250">
        <v>75.97</v>
      </c>
      <c r="E180" s="250"/>
      <c r="F180" s="251">
        <v>223</v>
      </c>
      <c r="G180" s="251" t="s">
        <v>161</v>
      </c>
      <c r="H180" s="251"/>
      <c r="I180" s="338"/>
      <c r="J180" s="338"/>
      <c r="K180" s="336">
        <f t="shared" si="16"/>
        <v>9779.0706857970254</v>
      </c>
      <c r="L180" s="336">
        <f>VLOOKUP(A180,Piloto!$B$97:$G$442,5,FALSE)</f>
        <v>742916</v>
      </c>
      <c r="M180" s="249">
        <f t="shared" si="17"/>
        <v>29716.639999999999</v>
      </c>
      <c r="N180" s="249">
        <f t="shared" si="18"/>
        <v>14858.32</v>
      </c>
      <c r="O180" s="249">
        <f t="shared" si="19"/>
        <v>12072.385</v>
      </c>
      <c r="P180" s="249">
        <f t="shared" si="20"/>
        <v>37145.800000000003</v>
      </c>
      <c r="Q180" s="249">
        <f t="shared" si="21"/>
        <v>37145.800000000003</v>
      </c>
      <c r="R180" s="249">
        <f t="shared" si="22"/>
        <v>245162.27999999997</v>
      </c>
      <c r="S180" s="249"/>
      <c r="T180" s="252">
        <f t="shared" si="23"/>
        <v>497753.72000000003</v>
      </c>
      <c r="U180" s="257"/>
      <c r="V180" s="249" t="e">
        <f>ROUND(#REF!*W$18,0)*$W$15</f>
        <v>#REF!</v>
      </c>
      <c r="W180" s="249" t="e">
        <f>PMT((1+Piloto!#REF!)^(IF($W$14="Semestrais",6,IF($W$14="Anuais",12,1)))-1,$W$15,-V180)</f>
        <v>#REF!</v>
      </c>
      <c r="X180" s="249" t="e">
        <f>ROUND(#REF!*Y$18,0)*$Y$15</f>
        <v>#REF!</v>
      </c>
      <c r="Y180" s="249" t="e">
        <f>PMT((1+Piloto!#REF!)^(IF($Y$14="Semestrais",6,IF($Y$14="Anuais",12,1)))-1,$Y$15,-X180)</f>
        <v>#REF!</v>
      </c>
      <c r="Z180" s="248"/>
      <c r="AA180" s="48" t="str">
        <f>VLOOKUP(A180,Piloto!B258:I635,4,FALSE)</f>
        <v>Disponivel</v>
      </c>
      <c r="AD180" s="342"/>
      <c r="AE180" s="342"/>
      <c r="AF180" s="342"/>
      <c r="AG180" s="271"/>
    </row>
    <row r="181" spans="1:33" ht="24" hidden="1">
      <c r="A181" s="253">
        <f>Piloto!B259</f>
        <v>1704</v>
      </c>
      <c r="B181" s="253" t="s">
        <v>167</v>
      </c>
      <c r="C181" s="341">
        <f>Piloto!G259</f>
        <v>47.01</v>
      </c>
      <c r="D181" s="250">
        <v>47.01</v>
      </c>
      <c r="E181" s="250"/>
      <c r="F181" s="251">
        <v>96</v>
      </c>
      <c r="G181" s="251" t="s">
        <v>158</v>
      </c>
      <c r="H181" s="251"/>
      <c r="I181" s="338"/>
      <c r="J181" s="338"/>
      <c r="K181" s="336">
        <f t="shared" si="16"/>
        <v>9803.9140608381203</v>
      </c>
      <c r="L181" s="336">
        <f>VLOOKUP(A181,Piloto!$B$97:$G$442,5,FALSE)</f>
        <v>460882</v>
      </c>
      <c r="M181" s="249">
        <f t="shared" si="17"/>
        <v>18435.28</v>
      </c>
      <c r="N181" s="249">
        <f t="shared" si="18"/>
        <v>9217.64</v>
      </c>
      <c r="O181" s="249">
        <f t="shared" si="19"/>
        <v>7489.3325000000004</v>
      </c>
      <c r="P181" s="249">
        <f t="shared" si="20"/>
        <v>23044.100000000002</v>
      </c>
      <c r="Q181" s="249">
        <f t="shared" si="21"/>
        <v>23044.100000000002</v>
      </c>
      <c r="R181" s="249">
        <f t="shared" si="22"/>
        <v>152091.06</v>
      </c>
      <c r="S181" s="249"/>
      <c r="T181" s="252">
        <f t="shared" si="23"/>
        <v>308790.94</v>
      </c>
      <c r="U181" s="257"/>
      <c r="V181" s="249" t="e">
        <f>ROUND(#REF!*W$18,0)*$W$15</f>
        <v>#REF!</v>
      </c>
      <c r="W181" s="249" t="e">
        <f>PMT((1+Piloto!#REF!)^(IF($W$14="Semestrais",6,IF($W$14="Anuais",12,1)))-1,$W$15,-V181)</f>
        <v>#REF!</v>
      </c>
      <c r="X181" s="249" t="e">
        <f>ROUND(#REF!*Y$18,0)*$Y$15</f>
        <v>#REF!</v>
      </c>
      <c r="Y181" s="249" t="e">
        <f>PMT((1+Piloto!#REF!)^(IF($Y$14="Semestrais",6,IF($Y$14="Anuais",12,1)))-1,$Y$15,-X181)</f>
        <v>#REF!</v>
      </c>
      <c r="Z181" s="248"/>
      <c r="AA181" s="48" t="str">
        <f>VLOOKUP(A181,Piloto!B259:I636,4,FALSE)</f>
        <v>Contrato</v>
      </c>
      <c r="AD181" s="342"/>
      <c r="AE181" s="342"/>
      <c r="AF181" s="342"/>
      <c r="AG181" s="271"/>
    </row>
    <row r="182" spans="1:33" ht="24" hidden="1">
      <c r="A182" s="253">
        <f>Piloto!B260</f>
        <v>1705</v>
      </c>
      <c r="B182" s="253" t="s">
        <v>167</v>
      </c>
      <c r="C182" s="341">
        <f>Piloto!G260</f>
        <v>47.01</v>
      </c>
      <c r="D182" s="250">
        <v>47.01</v>
      </c>
      <c r="E182" s="250"/>
      <c r="F182" s="251">
        <v>3</v>
      </c>
      <c r="G182" s="251" t="s">
        <v>172</v>
      </c>
      <c r="H182" s="251"/>
      <c r="I182" s="338"/>
      <c r="J182" s="338"/>
      <c r="K182" s="336">
        <f t="shared" si="16"/>
        <v>9803.9140608381203</v>
      </c>
      <c r="L182" s="336">
        <f>VLOOKUP(A182,Piloto!$B$97:$G$442,5,FALSE)</f>
        <v>460882</v>
      </c>
      <c r="M182" s="249">
        <f t="shared" si="17"/>
        <v>18435.28</v>
      </c>
      <c r="N182" s="249">
        <f t="shared" si="18"/>
        <v>9217.64</v>
      </c>
      <c r="O182" s="249">
        <f t="shared" si="19"/>
        <v>7489.3325000000004</v>
      </c>
      <c r="P182" s="249">
        <f t="shared" si="20"/>
        <v>23044.100000000002</v>
      </c>
      <c r="Q182" s="249">
        <f t="shared" si="21"/>
        <v>23044.100000000002</v>
      </c>
      <c r="R182" s="249">
        <f t="shared" si="22"/>
        <v>152091.06</v>
      </c>
      <c r="S182" s="249"/>
      <c r="T182" s="252">
        <f t="shared" si="23"/>
        <v>308790.94</v>
      </c>
      <c r="U182" s="257"/>
      <c r="V182" s="249" t="e">
        <f>ROUND(#REF!*W$18,0)*$W$15</f>
        <v>#REF!</v>
      </c>
      <c r="W182" s="249" t="e">
        <f>PMT((1+Piloto!#REF!)^(IF($W$14="Semestrais",6,IF($W$14="Anuais",12,1)))-1,$W$15,-V182)</f>
        <v>#REF!</v>
      </c>
      <c r="X182" s="249" t="e">
        <f>ROUND(#REF!*Y$18,0)*$Y$15</f>
        <v>#REF!</v>
      </c>
      <c r="Y182" s="249" t="e">
        <f>PMT((1+Piloto!#REF!)^(IF($Y$14="Semestrais",6,IF($Y$14="Anuais",12,1)))-1,$Y$15,-X182)</f>
        <v>#REF!</v>
      </c>
      <c r="Z182" s="248"/>
      <c r="AA182" s="48" t="str">
        <f>VLOOKUP(A182,Piloto!B260:I637,4,FALSE)</f>
        <v>Contrato</v>
      </c>
      <c r="AD182" s="342"/>
      <c r="AE182" s="342"/>
      <c r="AF182" s="342"/>
      <c r="AG182" s="271"/>
    </row>
    <row r="183" spans="1:33" ht="24" hidden="1">
      <c r="A183" s="253">
        <f>Piloto!B261</f>
        <v>1706</v>
      </c>
      <c r="B183" s="253" t="s">
        <v>167</v>
      </c>
      <c r="C183" s="341">
        <f>Piloto!G261</f>
        <v>47.01</v>
      </c>
      <c r="D183" s="250">
        <v>47.01</v>
      </c>
      <c r="E183" s="250"/>
      <c r="F183" s="251" t="s">
        <v>205</v>
      </c>
      <c r="G183" s="251" t="s">
        <v>197</v>
      </c>
      <c r="H183" s="251"/>
      <c r="I183" s="338"/>
      <c r="J183" s="338"/>
      <c r="K183" s="336">
        <f t="shared" si="16"/>
        <v>9803.9140608381203</v>
      </c>
      <c r="L183" s="336">
        <f>VLOOKUP(A183,Piloto!$B$97:$G$442,5,FALSE)</f>
        <v>460882</v>
      </c>
      <c r="M183" s="249">
        <f t="shared" si="17"/>
        <v>18435.28</v>
      </c>
      <c r="N183" s="249">
        <f t="shared" si="18"/>
        <v>9217.64</v>
      </c>
      <c r="O183" s="249">
        <f t="shared" si="19"/>
        <v>7489.3325000000004</v>
      </c>
      <c r="P183" s="249">
        <f t="shared" si="20"/>
        <v>23044.100000000002</v>
      </c>
      <c r="Q183" s="249">
        <f t="shared" si="21"/>
        <v>23044.100000000002</v>
      </c>
      <c r="R183" s="249">
        <f t="shared" si="22"/>
        <v>152091.06</v>
      </c>
      <c r="S183" s="249"/>
      <c r="T183" s="252">
        <f t="shared" si="23"/>
        <v>308790.94</v>
      </c>
      <c r="U183" s="257"/>
      <c r="V183" s="249" t="e">
        <f>ROUND(#REF!*W$18,0)*$W$15</f>
        <v>#REF!</v>
      </c>
      <c r="W183" s="249" t="e">
        <f>PMT((1+Piloto!#REF!)^(IF($W$14="Semestrais",6,IF($W$14="Anuais",12,1)))-1,$W$15,-V183)</f>
        <v>#REF!</v>
      </c>
      <c r="X183" s="249" t="e">
        <f>ROUND(#REF!*Y$18,0)*$Y$15</f>
        <v>#REF!</v>
      </c>
      <c r="Y183" s="249" t="e">
        <f>PMT((1+Piloto!#REF!)^(IF($Y$14="Semestrais",6,IF($Y$14="Anuais",12,1)))-1,$Y$15,-X183)</f>
        <v>#REF!</v>
      </c>
      <c r="Z183" s="248"/>
      <c r="AA183" s="48" t="str">
        <f>VLOOKUP(A183,Piloto!B261:I638,4,FALSE)</f>
        <v>Contrato</v>
      </c>
      <c r="AD183" s="342"/>
      <c r="AE183" s="342"/>
      <c r="AF183" s="342"/>
      <c r="AG183" s="271"/>
    </row>
    <row r="184" spans="1:33" ht="24" hidden="1">
      <c r="A184" s="253">
        <f>Piloto!B262</f>
        <v>1707</v>
      </c>
      <c r="B184" s="253" t="s">
        <v>160</v>
      </c>
      <c r="C184" s="341">
        <f>Piloto!G262</f>
        <v>75.959999999999994</v>
      </c>
      <c r="D184" s="250">
        <v>75.959999999999994</v>
      </c>
      <c r="E184" s="250"/>
      <c r="F184" s="251">
        <v>225</v>
      </c>
      <c r="G184" s="251" t="s">
        <v>161</v>
      </c>
      <c r="H184" s="251"/>
      <c r="I184" s="338"/>
      <c r="J184" s="338"/>
      <c r="K184" s="336">
        <f t="shared" si="16"/>
        <v>9779.067930489733</v>
      </c>
      <c r="L184" s="336">
        <f>VLOOKUP(A184,Piloto!$B$97:$G$442,5,FALSE)</f>
        <v>742818</v>
      </c>
      <c r="M184" s="249">
        <f t="shared" si="17"/>
        <v>29712.720000000001</v>
      </c>
      <c r="N184" s="249">
        <f t="shared" si="18"/>
        <v>14856.36</v>
      </c>
      <c r="O184" s="249">
        <f t="shared" si="19"/>
        <v>12070.7925</v>
      </c>
      <c r="P184" s="249">
        <f t="shared" si="20"/>
        <v>37140.9</v>
      </c>
      <c r="Q184" s="249">
        <f t="shared" si="21"/>
        <v>37140.9</v>
      </c>
      <c r="R184" s="249">
        <f t="shared" si="22"/>
        <v>245129.94</v>
      </c>
      <c r="S184" s="249"/>
      <c r="T184" s="252">
        <f t="shared" si="23"/>
        <v>497688.06000000006</v>
      </c>
      <c r="U184" s="257"/>
      <c r="V184" s="249" t="e">
        <f>ROUND(#REF!*W$18,0)*$W$15</f>
        <v>#REF!</v>
      </c>
      <c r="W184" s="249" t="e">
        <f>PMT((1+Piloto!#REF!)^(IF($W$14="Semestrais",6,IF($W$14="Anuais",12,1)))-1,$W$15,-V184)</f>
        <v>#REF!</v>
      </c>
      <c r="X184" s="249" t="e">
        <f>ROUND(#REF!*Y$18,0)*$Y$15</f>
        <v>#REF!</v>
      </c>
      <c r="Y184" s="249" t="e">
        <f>PMT((1+Piloto!#REF!)^(IF($Y$14="Semestrais",6,IF($Y$14="Anuais",12,1)))-1,$Y$15,-X184)</f>
        <v>#REF!</v>
      </c>
      <c r="Z184" s="248"/>
      <c r="AA184" s="48" t="str">
        <f>VLOOKUP(A184,Piloto!B262:I639,4,FALSE)</f>
        <v>Contrato</v>
      </c>
      <c r="AD184" s="342"/>
      <c r="AE184" s="342"/>
      <c r="AF184" s="342"/>
      <c r="AG184" s="271"/>
    </row>
    <row r="185" spans="1:33" ht="24" hidden="1">
      <c r="A185" s="253">
        <f>Piloto!B263</f>
        <v>1708</v>
      </c>
      <c r="B185" s="253" t="s">
        <v>160</v>
      </c>
      <c r="C185" s="341">
        <f>Piloto!G263</f>
        <v>72.08</v>
      </c>
      <c r="D185" s="250">
        <v>72.08</v>
      </c>
      <c r="E185" s="250"/>
      <c r="F185" s="251">
        <v>98</v>
      </c>
      <c r="G185" s="251" t="s">
        <v>158</v>
      </c>
      <c r="H185" s="251"/>
      <c r="I185" s="338"/>
      <c r="J185" s="338"/>
      <c r="K185" s="336">
        <f t="shared" si="16"/>
        <v>9779.0649278579367</v>
      </c>
      <c r="L185" s="336">
        <f>VLOOKUP(A185,Piloto!$B$97:$G$442,5,FALSE)</f>
        <v>704875</v>
      </c>
      <c r="M185" s="249">
        <f t="shared" si="17"/>
        <v>28195</v>
      </c>
      <c r="N185" s="249">
        <f t="shared" si="18"/>
        <v>14097.5</v>
      </c>
      <c r="O185" s="249">
        <f t="shared" si="19"/>
        <v>11454.21875</v>
      </c>
      <c r="P185" s="249">
        <f t="shared" si="20"/>
        <v>35243.75</v>
      </c>
      <c r="Q185" s="249">
        <f t="shared" si="21"/>
        <v>35243.75</v>
      </c>
      <c r="R185" s="249">
        <f t="shared" si="22"/>
        <v>232608.75</v>
      </c>
      <c r="S185" s="249"/>
      <c r="T185" s="252">
        <f t="shared" si="23"/>
        <v>472266.25</v>
      </c>
      <c r="U185" s="257"/>
      <c r="V185" s="249" t="e">
        <f>ROUND(#REF!*W$18,0)*$W$15</f>
        <v>#REF!</v>
      </c>
      <c r="W185" s="249" t="e">
        <f>PMT((1+Piloto!#REF!)^(IF($W$14="Semestrais",6,IF($W$14="Anuais",12,1)))-1,$W$15,-V185)</f>
        <v>#REF!</v>
      </c>
      <c r="X185" s="249" t="e">
        <f>ROUND(#REF!*Y$18,0)*$Y$15</f>
        <v>#REF!</v>
      </c>
      <c r="Y185" s="249" t="e">
        <f>PMT((1+Piloto!#REF!)^(IF($Y$14="Semestrais",6,IF($Y$14="Anuais",12,1)))-1,$Y$15,-X185)</f>
        <v>#REF!</v>
      </c>
      <c r="Z185" s="248"/>
      <c r="AA185" s="48" t="str">
        <f>VLOOKUP(A185,Piloto!B263:I640,4,FALSE)</f>
        <v>Contrato</v>
      </c>
      <c r="AD185" s="342"/>
      <c r="AE185" s="342"/>
      <c r="AF185" s="342"/>
      <c r="AG185" s="271"/>
    </row>
    <row r="186" spans="1:33" ht="24" hidden="1">
      <c r="A186" s="253">
        <f>Piloto!B264</f>
        <v>1709</v>
      </c>
      <c r="B186" s="253" t="s">
        <v>157</v>
      </c>
      <c r="C186" s="341">
        <f>Piloto!G264</f>
        <v>55.97</v>
      </c>
      <c r="D186" s="250">
        <v>55.97</v>
      </c>
      <c r="E186" s="250"/>
      <c r="F186" s="251">
        <v>118</v>
      </c>
      <c r="G186" s="251" t="s">
        <v>158</v>
      </c>
      <c r="H186" s="251"/>
      <c r="I186" s="338"/>
      <c r="J186" s="338"/>
      <c r="K186" s="336">
        <f t="shared" si="16"/>
        <v>9803.4661425763807</v>
      </c>
      <c r="L186" s="336">
        <f>VLOOKUP(A186,Piloto!$B$97:$G$442,5,FALSE)</f>
        <v>548700</v>
      </c>
      <c r="M186" s="249">
        <f t="shared" si="17"/>
        <v>21948</v>
      </c>
      <c r="N186" s="249">
        <f t="shared" si="18"/>
        <v>10974</v>
      </c>
      <c r="O186" s="249">
        <f t="shared" si="19"/>
        <v>8916.375</v>
      </c>
      <c r="P186" s="249">
        <f t="shared" si="20"/>
        <v>27435</v>
      </c>
      <c r="Q186" s="249">
        <f t="shared" si="21"/>
        <v>27435</v>
      </c>
      <c r="R186" s="249">
        <f t="shared" si="22"/>
        <v>181071</v>
      </c>
      <c r="S186" s="249"/>
      <c r="T186" s="252">
        <f t="shared" si="23"/>
        <v>367629</v>
      </c>
      <c r="U186" s="257"/>
      <c r="V186" s="249" t="e">
        <f>ROUND(#REF!*W$18,0)*$W$15</f>
        <v>#REF!</v>
      </c>
      <c r="W186" s="249" t="e">
        <f>PMT((1+Piloto!#REF!)^(IF($W$14="Semestrais",6,IF($W$14="Anuais",12,1)))-1,$W$15,-V186)</f>
        <v>#REF!</v>
      </c>
      <c r="X186" s="249" t="e">
        <f>ROUND(#REF!*Y$18,0)*$Y$15</f>
        <v>#REF!</v>
      </c>
      <c r="Y186" s="249" t="e">
        <f>PMT((1+Piloto!#REF!)^(IF($Y$14="Semestrais",6,IF($Y$14="Anuais",12,1)))-1,$Y$15,-X186)</f>
        <v>#REF!</v>
      </c>
      <c r="Z186" s="248"/>
      <c r="AA186" s="48" t="str">
        <f>VLOOKUP(A186,Piloto!B264:I641,4,FALSE)</f>
        <v>Contrato</v>
      </c>
      <c r="AD186" s="342"/>
      <c r="AE186" s="342"/>
      <c r="AF186" s="342"/>
      <c r="AG186" s="271"/>
    </row>
    <row r="187" spans="1:33" ht="24" hidden="1">
      <c r="A187" s="253">
        <f>Piloto!B265</f>
        <v>1710</v>
      </c>
      <c r="B187" s="253" t="s">
        <v>167</v>
      </c>
      <c r="C187" s="341">
        <f>Piloto!G265</f>
        <v>51.44</v>
      </c>
      <c r="D187" s="250">
        <v>51.44</v>
      </c>
      <c r="E187" s="250"/>
      <c r="F187" s="251">
        <v>109</v>
      </c>
      <c r="G187" s="251" t="s">
        <v>158</v>
      </c>
      <c r="H187" s="251"/>
      <c r="I187" s="338"/>
      <c r="J187" s="338"/>
      <c r="K187" s="336">
        <f t="shared" si="16"/>
        <v>9726.827371695179</v>
      </c>
      <c r="L187" s="336">
        <f>VLOOKUP(A187,Piloto!$B$97:$G$442,5,FALSE)</f>
        <v>500348</v>
      </c>
      <c r="M187" s="249">
        <f t="shared" si="17"/>
        <v>20013.920000000002</v>
      </c>
      <c r="N187" s="249">
        <f t="shared" si="18"/>
        <v>10006.960000000001</v>
      </c>
      <c r="O187" s="249">
        <f t="shared" si="19"/>
        <v>8130.6550000000007</v>
      </c>
      <c r="P187" s="249">
        <f t="shared" si="20"/>
        <v>25017.4</v>
      </c>
      <c r="Q187" s="249">
        <f t="shared" si="21"/>
        <v>25017.4</v>
      </c>
      <c r="R187" s="249">
        <f t="shared" si="22"/>
        <v>165114.84</v>
      </c>
      <c r="S187" s="249"/>
      <c r="T187" s="252">
        <f t="shared" si="23"/>
        <v>335233.16000000003</v>
      </c>
      <c r="U187" s="257"/>
      <c r="V187" s="249" t="e">
        <f>ROUND(#REF!*W$18,0)*$W$15</f>
        <v>#REF!</v>
      </c>
      <c r="W187" s="249" t="e">
        <f>PMT((1+Piloto!#REF!)^(IF($W$14="Semestrais",6,IF($W$14="Anuais",12,1)))-1,$W$15,-V187)</f>
        <v>#REF!</v>
      </c>
      <c r="X187" s="249" t="e">
        <f>ROUND(#REF!*Y$18,0)*$Y$15</f>
        <v>#REF!</v>
      </c>
      <c r="Y187" s="249" t="e">
        <f>PMT((1+Piloto!#REF!)^(IF($Y$14="Semestrais",6,IF($Y$14="Anuais",12,1)))-1,$Y$15,-X187)</f>
        <v>#REF!</v>
      </c>
      <c r="Z187" s="248"/>
      <c r="AA187" s="48" t="str">
        <f>VLOOKUP(A187,Piloto!B265:I642,4,FALSE)</f>
        <v>Contrato</v>
      </c>
      <c r="AD187" s="342"/>
      <c r="AE187" s="342"/>
      <c r="AF187" s="342"/>
      <c r="AG187" s="271"/>
    </row>
    <row r="188" spans="1:33" ht="24" hidden="1">
      <c r="A188" s="253">
        <f>Piloto!B266</f>
        <v>1711</v>
      </c>
      <c r="B188" s="253" t="s">
        <v>167</v>
      </c>
      <c r="C188" s="341">
        <f>Piloto!G266</f>
        <v>51.5</v>
      </c>
      <c r="D188" s="250">
        <v>51.5</v>
      </c>
      <c r="E188" s="250"/>
      <c r="F188" s="251">
        <v>110</v>
      </c>
      <c r="G188" s="251" t="s">
        <v>158</v>
      </c>
      <c r="H188" s="251"/>
      <c r="I188" s="338"/>
      <c r="J188" s="338"/>
      <c r="K188" s="336">
        <f t="shared" si="16"/>
        <v>9726.8155339805817</v>
      </c>
      <c r="L188" s="336">
        <f>VLOOKUP(A188,Piloto!$B$97:$G$442,5,FALSE)</f>
        <v>500931</v>
      </c>
      <c r="M188" s="249">
        <f t="shared" si="17"/>
        <v>20037.240000000002</v>
      </c>
      <c r="N188" s="249">
        <f t="shared" si="18"/>
        <v>10018.620000000001</v>
      </c>
      <c r="O188" s="249">
        <f t="shared" si="19"/>
        <v>8140.1287499999999</v>
      </c>
      <c r="P188" s="249">
        <f t="shared" si="20"/>
        <v>25046.550000000003</v>
      </c>
      <c r="Q188" s="249">
        <f t="shared" si="21"/>
        <v>25046.550000000003</v>
      </c>
      <c r="R188" s="249">
        <f t="shared" si="22"/>
        <v>165307.22999999998</v>
      </c>
      <c r="S188" s="249"/>
      <c r="T188" s="252">
        <f t="shared" si="23"/>
        <v>335623.77</v>
      </c>
      <c r="U188" s="257"/>
      <c r="V188" s="249" t="e">
        <f>ROUND(#REF!*W$18,0)*$W$15</f>
        <v>#REF!</v>
      </c>
      <c r="W188" s="249" t="e">
        <f>PMT((1+Piloto!#REF!)^(IF($W$14="Semestrais",6,IF($W$14="Anuais",12,1)))-1,$W$15,-V188)</f>
        <v>#REF!</v>
      </c>
      <c r="X188" s="249" t="e">
        <f>ROUND(#REF!*Y$18,0)*$Y$15</f>
        <v>#REF!</v>
      </c>
      <c r="Y188" s="249" t="e">
        <f>PMT((1+Piloto!#REF!)^(IF($Y$14="Semestrais",6,IF($Y$14="Anuais",12,1)))-1,$Y$15,-X188)</f>
        <v>#REF!</v>
      </c>
      <c r="Z188" s="248"/>
      <c r="AA188" s="48" t="str">
        <f>VLOOKUP(A188,Piloto!B266:I643,4,FALSE)</f>
        <v>Contrato</v>
      </c>
      <c r="AD188" s="342"/>
      <c r="AE188" s="342"/>
      <c r="AF188" s="342"/>
      <c r="AG188" s="271"/>
    </row>
    <row r="189" spans="1:33" ht="24" hidden="1">
      <c r="A189" s="253">
        <f>Piloto!B267</f>
        <v>1712</v>
      </c>
      <c r="B189" s="253" t="s">
        <v>167</v>
      </c>
      <c r="C189" s="341">
        <f>Piloto!G267</f>
        <v>51.44</v>
      </c>
      <c r="D189" s="250">
        <v>51.44</v>
      </c>
      <c r="E189" s="250"/>
      <c r="F189" s="251">
        <v>111</v>
      </c>
      <c r="G189" s="251" t="s">
        <v>158</v>
      </c>
      <c r="H189" s="251"/>
      <c r="I189" s="338"/>
      <c r="J189" s="338"/>
      <c r="K189" s="336">
        <f t="shared" si="16"/>
        <v>9726.827371695179</v>
      </c>
      <c r="L189" s="336">
        <f>VLOOKUP(A189,Piloto!$B$97:$G$442,5,FALSE)</f>
        <v>500348</v>
      </c>
      <c r="M189" s="249">
        <f t="shared" si="17"/>
        <v>20013.920000000002</v>
      </c>
      <c r="N189" s="249">
        <f t="shared" si="18"/>
        <v>10006.960000000001</v>
      </c>
      <c r="O189" s="249">
        <f t="shared" si="19"/>
        <v>8130.6550000000007</v>
      </c>
      <c r="P189" s="249">
        <f t="shared" si="20"/>
        <v>25017.4</v>
      </c>
      <c r="Q189" s="249">
        <f t="shared" si="21"/>
        <v>25017.4</v>
      </c>
      <c r="R189" s="249">
        <f t="shared" si="22"/>
        <v>165114.84</v>
      </c>
      <c r="S189" s="249"/>
      <c r="T189" s="252">
        <f t="shared" si="23"/>
        <v>335233.16000000003</v>
      </c>
      <c r="U189" s="257"/>
      <c r="V189" s="249" t="e">
        <f>ROUND(#REF!*W$18,0)*$W$15</f>
        <v>#REF!</v>
      </c>
      <c r="W189" s="249" t="e">
        <f>PMT((1+Piloto!#REF!)^(IF($W$14="Semestrais",6,IF($W$14="Anuais",12,1)))-1,$W$15,-V189)</f>
        <v>#REF!</v>
      </c>
      <c r="X189" s="249" t="e">
        <f>ROUND(#REF!*Y$18,0)*$Y$15</f>
        <v>#REF!</v>
      </c>
      <c r="Y189" s="249" t="e">
        <f>PMT((1+Piloto!#REF!)^(IF($Y$14="Semestrais",6,IF($Y$14="Anuais",12,1)))-1,$Y$15,-X189)</f>
        <v>#REF!</v>
      </c>
      <c r="Z189" s="248"/>
      <c r="AA189" s="48" t="str">
        <f>VLOOKUP(A189,Piloto!B267:I644,4,FALSE)</f>
        <v>Contrato</v>
      </c>
      <c r="AD189" s="342"/>
      <c r="AE189" s="342"/>
      <c r="AF189" s="342"/>
      <c r="AG189" s="271"/>
    </row>
    <row r="190" spans="1:33" ht="24" hidden="1">
      <c r="A190" s="253">
        <f>Piloto!B268</f>
        <v>1801</v>
      </c>
      <c r="B190" s="253" t="s">
        <v>157</v>
      </c>
      <c r="C190" s="341">
        <f>Piloto!G268</f>
        <v>55.97</v>
      </c>
      <c r="D190" s="250">
        <v>55.97</v>
      </c>
      <c r="E190" s="250"/>
      <c r="F190" s="251">
        <v>113</v>
      </c>
      <c r="G190" s="251" t="s">
        <v>158</v>
      </c>
      <c r="H190" s="251"/>
      <c r="I190" s="338"/>
      <c r="J190" s="338"/>
      <c r="K190" s="336">
        <f t="shared" si="16"/>
        <v>9803.4661425763807</v>
      </c>
      <c r="L190" s="336">
        <f>VLOOKUP(A190,Piloto!$B$97:$G$442,5,FALSE)</f>
        <v>548700</v>
      </c>
      <c r="M190" s="249">
        <f t="shared" si="17"/>
        <v>21948</v>
      </c>
      <c r="N190" s="249">
        <f t="shared" si="18"/>
        <v>10974</v>
      </c>
      <c r="O190" s="249">
        <f t="shared" si="19"/>
        <v>8916.375</v>
      </c>
      <c r="P190" s="249">
        <f t="shared" si="20"/>
        <v>27435</v>
      </c>
      <c r="Q190" s="249">
        <f t="shared" si="21"/>
        <v>27435</v>
      </c>
      <c r="R190" s="249">
        <f t="shared" si="22"/>
        <v>181071</v>
      </c>
      <c r="S190" s="249"/>
      <c r="T190" s="252">
        <f t="shared" si="23"/>
        <v>367629</v>
      </c>
      <c r="U190" s="257"/>
      <c r="V190" s="249" t="e">
        <f>ROUND(#REF!*W$18,0)*$W$15</f>
        <v>#REF!</v>
      </c>
      <c r="W190" s="249" t="e">
        <f>PMT((1+Piloto!#REF!)^(IF($W$14="Semestrais",6,IF($W$14="Anuais",12,1)))-1,$W$15,-V190)</f>
        <v>#REF!</v>
      </c>
      <c r="X190" s="249" t="e">
        <f>ROUND(#REF!*Y$18,0)*$Y$15</f>
        <v>#REF!</v>
      </c>
      <c r="Y190" s="249" t="e">
        <f>PMT((1+Piloto!#REF!)^(IF($Y$14="Semestrais",6,IF($Y$14="Anuais",12,1)))-1,$Y$15,-X190)</f>
        <v>#REF!</v>
      </c>
      <c r="Z190" s="248"/>
      <c r="AA190" s="48" t="str">
        <f>VLOOKUP(A190,Piloto!B268:I645,4,FALSE)</f>
        <v>Contrato</v>
      </c>
      <c r="AD190" s="342"/>
      <c r="AE190" s="342"/>
      <c r="AF190" s="342"/>
      <c r="AG190" s="271"/>
    </row>
    <row r="191" spans="1:33" ht="24" hidden="1">
      <c r="A191" s="253">
        <f>Piloto!B269</f>
        <v>1802</v>
      </c>
      <c r="B191" s="253" t="s">
        <v>160</v>
      </c>
      <c r="C191" s="341">
        <f>Piloto!G269</f>
        <v>72.08</v>
      </c>
      <c r="D191" s="250">
        <v>72.08</v>
      </c>
      <c r="E191" s="250"/>
      <c r="F191" s="251">
        <v>233</v>
      </c>
      <c r="G191" s="251" t="s">
        <v>161</v>
      </c>
      <c r="H191" s="251"/>
      <c r="I191" s="338"/>
      <c r="J191" s="338"/>
      <c r="K191" s="336">
        <f t="shared" si="16"/>
        <v>9779.0649278579367</v>
      </c>
      <c r="L191" s="336">
        <f>VLOOKUP(A191,Piloto!$B$97:$G$442,5,FALSE)</f>
        <v>704875</v>
      </c>
      <c r="M191" s="249">
        <f t="shared" si="17"/>
        <v>28195</v>
      </c>
      <c r="N191" s="249">
        <f t="shared" si="18"/>
        <v>14097.5</v>
      </c>
      <c r="O191" s="249">
        <f t="shared" si="19"/>
        <v>11454.21875</v>
      </c>
      <c r="P191" s="249">
        <f t="shared" si="20"/>
        <v>35243.75</v>
      </c>
      <c r="Q191" s="249">
        <f t="shared" si="21"/>
        <v>35243.75</v>
      </c>
      <c r="R191" s="249">
        <f t="shared" si="22"/>
        <v>232608.75</v>
      </c>
      <c r="S191" s="249"/>
      <c r="T191" s="252">
        <f t="shared" si="23"/>
        <v>472266.25</v>
      </c>
      <c r="U191" s="257"/>
      <c r="V191" s="249" t="e">
        <f>ROUND(#REF!*W$18,0)*$W$15</f>
        <v>#REF!</v>
      </c>
      <c r="W191" s="249" t="e">
        <f>PMT((1+Piloto!#REF!)^(IF($W$14="Semestrais",6,IF($W$14="Anuais",12,1)))-1,$W$15,-V191)</f>
        <v>#REF!</v>
      </c>
      <c r="X191" s="249" t="e">
        <f>ROUND(#REF!*Y$18,0)*$Y$15</f>
        <v>#REF!</v>
      </c>
      <c r="Y191" s="249" t="e">
        <f>PMT((1+Piloto!#REF!)^(IF($Y$14="Semestrais",6,IF($Y$14="Anuais",12,1)))-1,$Y$15,-X191)</f>
        <v>#REF!</v>
      </c>
      <c r="Z191" s="248"/>
      <c r="AA191" s="48" t="str">
        <f>VLOOKUP(A191,Piloto!B269:I646,4,FALSE)</f>
        <v>Contrato</v>
      </c>
      <c r="AD191" s="342"/>
      <c r="AE191" s="342"/>
      <c r="AF191" s="342"/>
      <c r="AG191" s="271"/>
    </row>
    <row r="192" spans="1:33" ht="24" hidden="1">
      <c r="A192" s="253">
        <f>Piloto!B270</f>
        <v>1803</v>
      </c>
      <c r="B192" s="253" t="s">
        <v>160</v>
      </c>
      <c r="C192" s="341">
        <f>Piloto!G270</f>
        <v>75.97</v>
      </c>
      <c r="D192" s="250">
        <v>75.97</v>
      </c>
      <c r="E192" s="250"/>
      <c r="F192" s="251">
        <v>245</v>
      </c>
      <c r="G192" s="251" t="s">
        <v>161</v>
      </c>
      <c r="H192" s="251"/>
      <c r="I192" s="338"/>
      <c r="J192" s="338"/>
      <c r="K192" s="336">
        <f t="shared" si="16"/>
        <v>9779.0706857970254</v>
      </c>
      <c r="L192" s="336">
        <f>VLOOKUP(A192,Piloto!$B$97:$G$442,5,FALSE)</f>
        <v>742916</v>
      </c>
      <c r="M192" s="249">
        <f t="shared" si="17"/>
        <v>29716.639999999999</v>
      </c>
      <c r="N192" s="249">
        <f t="shared" si="18"/>
        <v>14858.32</v>
      </c>
      <c r="O192" s="249">
        <f t="shared" si="19"/>
        <v>12072.385</v>
      </c>
      <c r="P192" s="249">
        <f t="shared" si="20"/>
        <v>37145.800000000003</v>
      </c>
      <c r="Q192" s="249">
        <f t="shared" si="21"/>
        <v>37145.800000000003</v>
      </c>
      <c r="R192" s="249">
        <f t="shared" si="22"/>
        <v>245162.27999999997</v>
      </c>
      <c r="S192" s="249"/>
      <c r="T192" s="252">
        <f t="shared" si="23"/>
        <v>497753.72000000003</v>
      </c>
      <c r="U192" s="257"/>
      <c r="V192" s="249" t="e">
        <f>ROUND(#REF!*W$18,0)*$W$15</f>
        <v>#REF!</v>
      </c>
      <c r="W192" s="249" t="e">
        <f>PMT((1+Piloto!#REF!)^(IF($W$14="Semestrais",6,IF($W$14="Anuais",12,1)))-1,$W$15,-V192)</f>
        <v>#REF!</v>
      </c>
      <c r="X192" s="249" t="e">
        <f>ROUND(#REF!*Y$18,0)*$Y$15</f>
        <v>#REF!</v>
      </c>
      <c r="Y192" s="249" t="e">
        <f>PMT((1+Piloto!#REF!)^(IF($Y$14="Semestrais",6,IF($Y$14="Anuais",12,1)))-1,$Y$15,-X192)</f>
        <v>#REF!</v>
      </c>
      <c r="Z192" s="248"/>
      <c r="AA192" s="48" t="str">
        <f>VLOOKUP(A192,Piloto!B270:I647,4,FALSE)</f>
        <v>Contrato</v>
      </c>
      <c r="AD192" s="342"/>
      <c r="AE192" s="342"/>
      <c r="AF192" s="342"/>
      <c r="AG192" s="271"/>
    </row>
    <row r="193" spans="1:33" ht="24" hidden="1">
      <c r="A193" s="253">
        <f>Piloto!B271</f>
        <v>1804</v>
      </c>
      <c r="B193" s="253" t="s">
        <v>167</v>
      </c>
      <c r="C193" s="341">
        <f>Piloto!G271</f>
        <v>47.01</v>
      </c>
      <c r="D193" s="250">
        <v>47.01</v>
      </c>
      <c r="E193" s="250"/>
      <c r="F193" s="251">
        <v>4</v>
      </c>
      <c r="G193" s="251" t="s">
        <v>172</v>
      </c>
      <c r="H193" s="251"/>
      <c r="I193" s="338"/>
      <c r="J193" s="338"/>
      <c r="K193" s="336">
        <f t="shared" si="16"/>
        <v>9803.9140608381203</v>
      </c>
      <c r="L193" s="336">
        <f>VLOOKUP(A193,Piloto!$B$97:$G$442,5,FALSE)</f>
        <v>460882</v>
      </c>
      <c r="M193" s="249">
        <f t="shared" si="17"/>
        <v>18435.28</v>
      </c>
      <c r="N193" s="249">
        <f t="shared" si="18"/>
        <v>9217.64</v>
      </c>
      <c r="O193" s="249">
        <f t="shared" si="19"/>
        <v>7489.3325000000004</v>
      </c>
      <c r="P193" s="249">
        <f t="shared" si="20"/>
        <v>23044.100000000002</v>
      </c>
      <c r="Q193" s="249">
        <f t="shared" si="21"/>
        <v>23044.100000000002</v>
      </c>
      <c r="R193" s="249">
        <f t="shared" si="22"/>
        <v>152091.06</v>
      </c>
      <c r="S193" s="249"/>
      <c r="T193" s="252">
        <f t="shared" si="23"/>
        <v>308790.94</v>
      </c>
      <c r="U193" s="257"/>
      <c r="V193" s="249" t="e">
        <f>ROUND(#REF!*W$18,0)*$W$15</f>
        <v>#REF!</v>
      </c>
      <c r="W193" s="249" t="e">
        <f>PMT((1+Piloto!#REF!)^(IF($W$14="Semestrais",6,IF($W$14="Anuais",12,1)))-1,$W$15,-V193)</f>
        <v>#REF!</v>
      </c>
      <c r="X193" s="249" t="e">
        <f>ROUND(#REF!*Y$18,0)*$Y$15</f>
        <v>#REF!</v>
      </c>
      <c r="Y193" s="249" t="e">
        <f>PMT((1+Piloto!#REF!)^(IF($Y$14="Semestrais",6,IF($Y$14="Anuais",12,1)))-1,$Y$15,-X193)</f>
        <v>#REF!</v>
      </c>
      <c r="Z193" s="248"/>
      <c r="AA193" s="48" t="str">
        <f>VLOOKUP(A193,Piloto!B271:I648,4,FALSE)</f>
        <v>Contrato</v>
      </c>
      <c r="AD193" s="342"/>
      <c r="AE193" s="342"/>
      <c r="AF193" s="342"/>
      <c r="AG193" s="271"/>
    </row>
    <row r="194" spans="1:33" ht="24" hidden="1">
      <c r="A194" s="253">
        <f>Piloto!B272</f>
        <v>1805</v>
      </c>
      <c r="B194" s="253" t="s">
        <v>167</v>
      </c>
      <c r="C194" s="341">
        <f>Piloto!G272</f>
        <v>47.01</v>
      </c>
      <c r="D194" s="250">
        <v>47.01</v>
      </c>
      <c r="E194" s="250"/>
      <c r="F194" s="251">
        <v>18</v>
      </c>
      <c r="G194" s="251" t="s">
        <v>172</v>
      </c>
      <c r="H194" s="251"/>
      <c r="I194" s="338"/>
      <c r="J194" s="338"/>
      <c r="K194" s="336">
        <f t="shared" si="16"/>
        <v>9803.9140608381203</v>
      </c>
      <c r="L194" s="336">
        <f>VLOOKUP(A194,Piloto!$B$97:$G$442,5,FALSE)</f>
        <v>460882</v>
      </c>
      <c r="M194" s="249">
        <f t="shared" si="17"/>
        <v>18435.28</v>
      </c>
      <c r="N194" s="249">
        <f t="shared" si="18"/>
        <v>9217.64</v>
      </c>
      <c r="O194" s="249">
        <f t="shared" si="19"/>
        <v>7489.3325000000004</v>
      </c>
      <c r="P194" s="249">
        <f t="shared" si="20"/>
        <v>23044.100000000002</v>
      </c>
      <c r="Q194" s="249">
        <f t="shared" si="21"/>
        <v>23044.100000000002</v>
      </c>
      <c r="R194" s="249">
        <f t="shared" si="22"/>
        <v>152091.06</v>
      </c>
      <c r="S194" s="249"/>
      <c r="T194" s="252">
        <f t="shared" si="23"/>
        <v>308790.94</v>
      </c>
      <c r="U194" s="257"/>
      <c r="V194" s="249" t="e">
        <f>ROUND(#REF!*W$18,0)*$W$15</f>
        <v>#REF!</v>
      </c>
      <c r="W194" s="249" t="e">
        <f>PMT((1+Piloto!#REF!)^(IF($W$14="Semestrais",6,IF($W$14="Anuais",12,1)))-1,$W$15,-V194)</f>
        <v>#REF!</v>
      </c>
      <c r="X194" s="249" t="e">
        <f>ROUND(#REF!*Y$18,0)*$Y$15</f>
        <v>#REF!</v>
      </c>
      <c r="Y194" s="249" t="e">
        <f>PMT((1+Piloto!#REF!)^(IF($Y$14="Semestrais",6,IF($Y$14="Anuais",12,1)))-1,$Y$15,-X194)</f>
        <v>#REF!</v>
      </c>
      <c r="Z194" s="248"/>
      <c r="AA194" s="48" t="str">
        <f>VLOOKUP(A194,Piloto!B272:I649,4,FALSE)</f>
        <v>Contrato</v>
      </c>
      <c r="AD194" s="342"/>
      <c r="AE194" s="342"/>
      <c r="AF194" s="342"/>
      <c r="AG194" s="271"/>
    </row>
    <row r="195" spans="1:33" ht="24" hidden="1">
      <c r="A195" s="253">
        <f>Piloto!B273</f>
        <v>1806</v>
      </c>
      <c r="B195" s="253" t="s">
        <v>167</v>
      </c>
      <c r="C195" s="341">
        <f>Piloto!G273</f>
        <v>47.01</v>
      </c>
      <c r="D195" s="250">
        <v>47.01</v>
      </c>
      <c r="E195" s="250"/>
      <c r="F195" s="251">
        <v>5</v>
      </c>
      <c r="G195" s="251" t="s">
        <v>172</v>
      </c>
      <c r="H195" s="251"/>
      <c r="I195" s="338"/>
      <c r="J195" s="338"/>
      <c r="K195" s="336">
        <f t="shared" si="16"/>
        <v>9803.9140608381203</v>
      </c>
      <c r="L195" s="336">
        <f>VLOOKUP(A195,Piloto!$B$97:$G$442,5,FALSE)</f>
        <v>460882</v>
      </c>
      <c r="M195" s="249">
        <f t="shared" si="17"/>
        <v>18435.28</v>
      </c>
      <c r="N195" s="249">
        <f t="shared" si="18"/>
        <v>9217.64</v>
      </c>
      <c r="O195" s="249">
        <f t="shared" si="19"/>
        <v>7489.3325000000004</v>
      </c>
      <c r="P195" s="249">
        <f t="shared" si="20"/>
        <v>23044.100000000002</v>
      </c>
      <c r="Q195" s="249">
        <f t="shared" si="21"/>
        <v>23044.100000000002</v>
      </c>
      <c r="R195" s="249">
        <f t="shared" si="22"/>
        <v>152091.06</v>
      </c>
      <c r="S195" s="249"/>
      <c r="T195" s="252">
        <f t="shared" si="23"/>
        <v>308790.94</v>
      </c>
      <c r="U195" s="257"/>
      <c r="V195" s="249" t="e">
        <f>ROUND(#REF!*W$18,0)*$W$15</f>
        <v>#REF!</v>
      </c>
      <c r="W195" s="249" t="e">
        <f>PMT((1+Piloto!#REF!)^(IF($W$14="Semestrais",6,IF($W$14="Anuais",12,1)))-1,$W$15,-V195)</f>
        <v>#REF!</v>
      </c>
      <c r="X195" s="249" t="e">
        <f>ROUND(#REF!*Y$18,0)*$Y$15</f>
        <v>#REF!</v>
      </c>
      <c r="Y195" s="249" t="e">
        <f>PMT((1+Piloto!#REF!)^(IF($Y$14="Semestrais",6,IF($Y$14="Anuais",12,1)))-1,$Y$15,-X195)</f>
        <v>#REF!</v>
      </c>
      <c r="Z195" s="248"/>
      <c r="AA195" s="48" t="str">
        <f>VLOOKUP(A195,Piloto!B273:I650,4,FALSE)</f>
        <v>Contrato</v>
      </c>
      <c r="AD195" s="342"/>
      <c r="AE195" s="342"/>
      <c r="AF195" s="342"/>
      <c r="AG195" s="271"/>
    </row>
    <row r="196" spans="1:33" ht="24" hidden="1">
      <c r="A196" s="253">
        <f>Piloto!B274</f>
        <v>1807</v>
      </c>
      <c r="B196" s="253" t="s">
        <v>160</v>
      </c>
      <c r="C196" s="341">
        <f>Piloto!G274</f>
        <v>75.959999999999994</v>
      </c>
      <c r="D196" s="250">
        <v>75.959999999999994</v>
      </c>
      <c r="E196" s="250"/>
      <c r="F196" s="251">
        <v>241</v>
      </c>
      <c r="G196" s="251" t="s">
        <v>161</v>
      </c>
      <c r="H196" s="251"/>
      <c r="I196" s="338"/>
      <c r="J196" s="338"/>
      <c r="K196" s="336">
        <f t="shared" si="16"/>
        <v>9779.067930489733</v>
      </c>
      <c r="L196" s="336">
        <f>VLOOKUP(A196,Piloto!$B$97:$G$442,5,FALSE)</f>
        <v>742818</v>
      </c>
      <c r="M196" s="249">
        <f t="shared" si="17"/>
        <v>29712.720000000001</v>
      </c>
      <c r="N196" s="249">
        <f t="shared" si="18"/>
        <v>14856.36</v>
      </c>
      <c r="O196" s="249">
        <f t="shared" si="19"/>
        <v>12070.7925</v>
      </c>
      <c r="P196" s="249">
        <f t="shared" si="20"/>
        <v>37140.9</v>
      </c>
      <c r="Q196" s="249">
        <f t="shared" si="21"/>
        <v>37140.9</v>
      </c>
      <c r="R196" s="249">
        <f t="shared" si="22"/>
        <v>245129.94</v>
      </c>
      <c r="S196" s="249"/>
      <c r="T196" s="252">
        <f t="shared" si="23"/>
        <v>497688.06000000006</v>
      </c>
      <c r="U196" s="257"/>
      <c r="V196" s="249" t="e">
        <f>ROUND(#REF!*W$18,0)*$W$15</f>
        <v>#REF!</v>
      </c>
      <c r="W196" s="249" t="e">
        <f>PMT((1+Piloto!#REF!)^(IF($W$14="Semestrais",6,IF($W$14="Anuais",12,1)))-1,$W$15,-V196)</f>
        <v>#REF!</v>
      </c>
      <c r="X196" s="249" t="e">
        <f>ROUND(#REF!*Y$18,0)*$Y$15</f>
        <v>#REF!</v>
      </c>
      <c r="Y196" s="249" t="e">
        <f>PMT((1+Piloto!#REF!)^(IF($Y$14="Semestrais",6,IF($Y$14="Anuais",12,1)))-1,$Y$15,-X196)</f>
        <v>#REF!</v>
      </c>
      <c r="Z196" s="248"/>
      <c r="AA196" s="48" t="str">
        <f>VLOOKUP(A196,Piloto!B274:I651,4,FALSE)</f>
        <v>Contrato</v>
      </c>
      <c r="AD196" s="342"/>
      <c r="AE196" s="342"/>
      <c r="AF196" s="342"/>
      <c r="AG196" s="271"/>
    </row>
    <row r="197" spans="1:33" ht="24" hidden="1">
      <c r="A197" s="391">
        <f>Piloto!B275</f>
        <v>1808</v>
      </c>
      <c r="B197" s="391" t="s">
        <v>160</v>
      </c>
      <c r="C197" s="392">
        <f>Piloto!G275</f>
        <v>72.08</v>
      </c>
      <c r="D197" s="393">
        <v>72.08</v>
      </c>
      <c r="E197" s="393"/>
      <c r="F197" s="394">
        <v>97</v>
      </c>
      <c r="G197" s="394" t="s">
        <v>158</v>
      </c>
      <c r="H197" s="394"/>
      <c r="I197" s="395"/>
      <c r="J197" s="395"/>
      <c r="K197" s="336">
        <f t="shared" si="16"/>
        <v>9779.0649278579367</v>
      </c>
      <c r="L197" s="394">
        <f>VLOOKUP(A197,Piloto!$B$97:$G$442,5,FALSE)</f>
        <v>704875</v>
      </c>
      <c r="M197" s="249">
        <f t="shared" si="17"/>
        <v>28195</v>
      </c>
      <c r="N197" s="249">
        <f t="shared" si="18"/>
        <v>14097.5</v>
      </c>
      <c r="O197" s="249">
        <f t="shared" si="19"/>
        <v>11454.21875</v>
      </c>
      <c r="P197" s="249">
        <f t="shared" si="20"/>
        <v>35243.75</v>
      </c>
      <c r="Q197" s="249">
        <f t="shared" si="21"/>
        <v>35243.75</v>
      </c>
      <c r="R197" s="249">
        <f t="shared" si="22"/>
        <v>232608.75</v>
      </c>
      <c r="S197" s="249"/>
      <c r="T197" s="252">
        <f t="shared" si="23"/>
        <v>472266.25</v>
      </c>
      <c r="U197" s="257"/>
      <c r="V197" s="249" t="e">
        <f>ROUND(#REF!*W$18,0)*$W$15</f>
        <v>#REF!</v>
      </c>
      <c r="W197" s="249" t="e">
        <f>PMT((1+Piloto!#REF!)^(IF($W$14="Semestrais",6,IF($W$14="Anuais",12,1)))-1,$W$15,-V197)</f>
        <v>#REF!</v>
      </c>
      <c r="X197" s="249" t="e">
        <f>ROUND(#REF!*Y$18,0)*$Y$15</f>
        <v>#REF!</v>
      </c>
      <c r="Y197" s="249" t="e">
        <f>PMT((1+Piloto!#REF!)^(IF($Y$14="Semestrais",6,IF($Y$14="Anuais",12,1)))-1,$Y$15,-X197)</f>
        <v>#REF!</v>
      </c>
      <c r="Z197" s="248"/>
      <c r="AA197" s="48" t="str">
        <f>VLOOKUP(A197,Piloto!B275:I652,4,FALSE)</f>
        <v>Contrato</v>
      </c>
      <c r="AD197" s="342"/>
      <c r="AE197" s="342"/>
      <c r="AF197" s="342"/>
      <c r="AG197" s="271"/>
    </row>
    <row r="198" spans="1:33" ht="24" hidden="1">
      <c r="A198" s="253">
        <f>Piloto!B276</f>
        <v>1809</v>
      </c>
      <c r="B198" s="253" t="s">
        <v>157</v>
      </c>
      <c r="C198" s="341">
        <f>Piloto!G276</f>
        <v>55.97</v>
      </c>
      <c r="D198" s="250">
        <v>55.97</v>
      </c>
      <c r="E198" s="250"/>
      <c r="F198" s="251">
        <v>114</v>
      </c>
      <c r="G198" s="251" t="s">
        <v>158</v>
      </c>
      <c r="H198" s="251"/>
      <c r="I198" s="338"/>
      <c r="J198" s="338"/>
      <c r="K198" s="336">
        <f t="shared" si="16"/>
        <v>9803.4661425763807</v>
      </c>
      <c r="L198" s="336">
        <f>VLOOKUP(A198,Piloto!$B$97:$G$442,5,FALSE)</f>
        <v>548700</v>
      </c>
      <c r="M198" s="249">
        <f t="shared" si="17"/>
        <v>21948</v>
      </c>
      <c r="N198" s="249">
        <f t="shared" si="18"/>
        <v>10974</v>
      </c>
      <c r="O198" s="249">
        <f t="shared" si="19"/>
        <v>8916.375</v>
      </c>
      <c r="P198" s="249">
        <f t="shared" si="20"/>
        <v>27435</v>
      </c>
      <c r="Q198" s="249">
        <f t="shared" si="21"/>
        <v>27435</v>
      </c>
      <c r="R198" s="249">
        <f t="shared" si="22"/>
        <v>181071</v>
      </c>
      <c r="S198" s="249"/>
      <c r="T198" s="252">
        <f t="shared" si="23"/>
        <v>367629</v>
      </c>
      <c r="U198" s="257"/>
      <c r="V198" s="249" t="e">
        <f>ROUND(#REF!*W$18,0)*$W$15</f>
        <v>#REF!</v>
      </c>
      <c r="W198" s="249" t="e">
        <f>PMT((1+Piloto!#REF!)^(IF($W$14="Semestrais",6,IF($W$14="Anuais",12,1)))-1,$W$15,-V198)</f>
        <v>#REF!</v>
      </c>
      <c r="X198" s="249" t="e">
        <f>ROUND(#REF!*Y$18,0)*$Y$15</f>
        <v>#REF!</v>
      </c>
      <c r="Y198" s="249" t="e">
        <f>PMT((1+Piloto!#REF!)^(IF($Y$14="Semestrais",6,IF($Y$14="Anuais",12,1)))-1,$Y$15,-X198)</f>
        <v>#REF!</v>
      </c>
      <c r="Z198" s="248"/>
      <c r="AA198" s="48" t="str">
        <f>VLOOKUP(A198,Piloto!B276:I653,4,FALSE)</f>
        <v>Contrato</v>
      </c>
      <c r="AD198" s="342"/>
      <c r="AE198" s="342"/>
      <c r="AF198" s="342"/>
      <c r="AG198" s="271"/>
    </row>
    <row r="199" spans="1:33" ht="24" hidden="1">
      <c r="A199" s="253">
        <f>Piloto!B277</f>
        <v>1810</v>
      </c>
      <c r="B199" s="253" t="s">
        <v>167</v>
      </c>
      <c r="C199" s="341">
        <f>Piloto!G277</f>
        <v>51.44</v>
      </c>
      <c r="D199" s="250">
        <v>51.44</v>
      </c>
      <c r="E199" s="250"/>
      <c r="F199" s="251">
        <v>112</v>
      </c>
      <c r="G199" s="251" t="s">
        <v>158</v>
      </c>
      <c r="H199" s="251"/>
      <c r="I199" s="338"/>
      <c r="J199" s="338"/>
      <c r="K199" s="336">
        <f t="shared" si="16"/>
        <v>9726.827371695179</v>
      </c>
      <c r="L199" s="336">
        <f>VLOOKUP(A199,Piloto!$B$97:$G$442,5,FALSE)</f>
        <v>500348</v>
      </c>
      <c r="M199" s="249">
        <f t="shared" si="17"/>
        <v>20013.920000000002</v>
      </c>
      <c r="N199" s="249">
        <f t="shared" si="18"/>
        <v>10006.960000000001</v>
      </c>
      <c r="O199" s="249">
        <f t="shared" si="19"/>
        <v>8130.6550000000007</v>
      </c>
      <c r="P199" s="249">
        <f t="shared" si="20"/>
        <v>25017.4</v>
      </c>
      <c r="Q199" s="249">
        <f t="shared" si="21"/>
        <v>25017.4</v>
      </c>
      <c r="R199" s="249">
        <f t="shared" si="22"/>
        <v>165114.84</v>
      </c>
      <c r="S199" s="249"/>
      <c r="T199" s="252">
        <f t="shared" si="23"/>
        <v>335233.16000000003</v>
      </c>
      <c r="U199" s="257"/>
      <c r="V199" s="249" t="e">
        <f>ROUND(#REF!*W$18,0)*$W$15</f>
        <v>#REF!</v>
      </c>
      <c r="W199" s="249" t="e">
        <f>PMT((1+Piloto!#REF!)^(IF($W$14="Semestrais",6,IF($W$14="Anuais",12,1)))-1,$W$15,-V199)</f>
        <v>#REF!</v>
      </c>
      <c r="X199" s="249" t="e">
        <f>ROUND(#REF!*Y$18,0)*$Y$15</f>
        <v>#REF!</v>
      </c>
      <c r="Y199" s="249" t="e">
        <f>PMT((1+Piloto!#REF!)^(IF($Y$14="Semestrais",6,IF($Y$14="Anuais",12,1)))-1,$Y$15,-X199)</f>
        <v>#REF!</v>
      </c>
      <c r="Z199" s="248"/>
      <c r="AA199" s="48" t="str">
        <f>VLOOKUP(A199,Piloto!B277:I654,4,FALSE)</f>
        <v>Contrato</v>
      </c>
      <c r="AD199" s="342"/>
      <c r="AE199" s="342"/>
      <c r="AF199" s="342"/>
      <c r="AG199" s="271"/>
    </row>
    <row r="200" spans="1:33" ht="24" hidden="1">
      <c r="A200" s="253">
        <f>Piloto!B278</f>
        <v>1811</v>
      </c>
      <c r="B200" s="253" t="s">
        <v>167</v>
      </c>
      <c r="C200" s="341">
        <f>Piloto!G278</f>
        <v>51.44</v>
      </c>
      <c r="D200" s="250">
        <v>51.44</v>
      </c>
      <c r="E200" s="250"/>
      <c r="F200" s="251">
        <v>115</v>
      </c>
      <c r="G200" s="251" t="s">
        <v>158</v>
      </c>
      <c r="H200" s="251"/>
      <c r="I200" s="338"/>
      <c r="J200" s="338"/>
      <c r="K200" s="336">
        <f t="shared" si="16"/>
        <v>9726.827371695179</v>
      </c>
      <c r="L200" s="336">
        <f>VLOOKUP(A200,Piloto!$B$97:$G$442,5,FALSE)</f>
        <v>500348</v>
      </c>
      <c r="M200" s="249">
        <f t="shared" si="17"/>
        <v>20013.920000000002</v>
      </c>
      <c r="N200" s="249">
        <f t="shared" si="18"/>
        <v>10006.960000000001</v>
      </c>
      <c r="O200" s="249">
        <f t="shared" si="19"/>
        <v>8130.6550000000007</v>
      </c>
      <c r="P200" s="249">
        <f t="shared" si="20"/>
        <v>25017.4</v>
      </c>
      <c r="Q200" s="249">
        <f t="shared" si="21"/>
        <v>25017.4</v>
      </c>
      <c r="R200" s="249">
        <f t="shared" si="22"/>
        <v>165114.84</v>
      </c>
      <c r="S200" s="249"/>
      <c r="T200" s="252">
        <f t="shared" si="23"/>
        <v>335233.16000000003</v>
      </c>
      <c r="U200" s="257"/>
      <c r="V200" s="249" t="e">
        <f>ROUND(#REF!*W$18,0)*$W$15</f>
        <v>#REF!</v>
      </c>
      <c r="W200" s="249" t="e">
        <f>PMT((1+Piloto!#REF!)^(IF($W$14="Semestrais",6,IF($W$14="Anuais",12,1)))-1,$W$15,-V200)</f>
        <v>#REF!</v>
      </c>
      <c r="X200" s="249" t="e">
        <f>ROUND(#REF!*Y$18,0)*$Y$15</f>
        <v>#REF!</v>
      </c>
      <c r="Y200" s="249" t="e">
        <f>PMT((1+Piloto!#REF!)^(IF($Y$14="Semestrais",6,IF($Y$14="Anuais",12,1)))-1,$Y$15,-X200)</f>
        <v>#REF!</v>
      </c>
      <c r="Z200" s="248"/>
      <c r="AA200" s="48" t="str">
        <f>VLOOKUP(A200,Piloto!B278:I655,4,FALSE)</f>
        <v>Contrato</v>
      </c>
      <c r="AD200" s="342"/>
      <c r="AE200" s="342"/>
      <c r="AF200" s="342"/>
      <c r="AG200" s="271"/>
    </row>
    <row r="201" spans="1:33" ht="24" hidden="1">
      <c r="A201" s="253">
        <f>Piloto!B279</f>
        <v>1812</v>
      </c>
      <c r="B201" s="253" t="s">
        <v>167</v>
      </c>
      <c r="C201" s="341">
        <f>Piloto!G279</f>
        <v>51.5</v>
      </c>
      <c r="D201" s="250">
        <v>51.5</v>
      </c>
      <c r="E201" s="250"/>
      <c r="F201" s="251">
        <v>116</v>
      </c>
      <c r="G201" s="251" t="s">
        <v>158</v>
      </c>
      <c r="H201" s="251"/>
      <c r="I201" s="338"/>
      <c r="J201" s="338"/>
      <c r="K201" s="336">
        <f t="shared" si="16"/>
        <v>9726.8155339805817</v>
      </c>
      <c r="L201" s="336">
        <f>VLOOKUP(A201,Piloto!$B$97:$G$442,5,FALSE)</f>
        <v>500931</v>
      </c>
      <c r="M201" s="249">
        <f t="shared" si="17"/>
        <v>20037.240000000002</v>
      </c>
      <c r="N201" s="249">
        <f t="shared" si="18"/>
        <v>10018.620000000001</v>
      </c>
      <c r="O201" s="249">
        <f t="shared" si="19"/>
        <v>8140.1287499999999</v>
      </c>
      <c r="P201" s="249">
        <f t="shared" si="20"/>
        <v>25046.550000000003</v>
      </c>
      <c r="Q201" s="249">
        <f t="shared" si="21"/>
        <v>25046.550000000003</v>
      </c>
      <c r="R201" s="249">
        <f t="shared" si="22"/>
        <v>165307.22999999998</v>
      </c>
      <c r="S201" s="249"/>
      <c r="T201" s="252">
        <f t="shared" si="23"/>
        <v>335623.77</v>
      </c>
      <c r="U201" s="257"/>
      <c r="V201" s="249" t="e">
        <f>ROUND(#REF!*W$18,0)*$W$15</f>
        <v>#REF!</v>
      </c>
      <c r="W201" s="249" t="e">
        <f>PMT((1+Piloto!#REF!)^(IF($W$14="Semestrais",6,IF($W$14="Anuais",12,1)))-1,$W$15,-V201)</f>
        <v>#REF!</v>
      </c>
      <c r="X201" s="249" t="e">
        <f>ROUND(#REF!*Y$18,0)*$Y$15</f>
        <v>#REF!</v>
      </c>
      <c r="Y201" s="249" t="e">
        <f>PMT((1+Piloto!#REF!)^(IF($Y$14="Semestrais",6,IF($Y$14="Anuais",12,1)))-1,$Y$15,-X201)</f>
        <v>#REF!</v>
      </c>
      <c r="Z201" s="248"/>
      <c r="AA201" s="48" t="str">
        <f>VLOOKUP(A201,Piloto!B279:I656,4,FALSE)</f>
        <v>Contrato</v>
      </c>
      <c r="AD201" s="342"/>
      <c r="AE201" s="342"/>
      <c r="AF201" s="342"/>
      <c r="AG201" s="271"/>
    </row>
    <row r="202" spans="1:33" ht="24" hidden="1">
      <c r="A202" s="253">
        <f>Piloto!B280</f>
        <v>1901</v>
      </c>
      <c r="B202" s="253" t="s">
        <v>157</v>
      </c>
      <c r="C202" s="341">
        <f>Piloto!G280</f>
        <v>55.97</v>
      </c>
      <c r="D202" s="250">
        <v>55.97</v>
      </c>
      <c r="E202" s="250"/>
      <c r="F202" s="251">
        <v>343</v>
      </c>
      <c r="G202" s="251" t="s">
        <v>170</v>
      </c>
      <c r="H202" s="251"/>
      <c r="I202" s="338"/>
      <c r="J202" s="338"/>
      <c r="K202" s="336">
        <f t="shared" si="16"/>
        <v>9803.4661425763807</v>
      </c>
      <c r="L202" s="336">
        <f>VLOOKUP(A202,Piloto!$B$97:$G$442,5,FALSE)</f>
        <v>548700</v>
      </c>
      <c r="M202" s="249">
        <f t="shared" si="17"/>
        <v>21948</v>
      </c>
      <c r="N202" s="249">
        <f t="shared" si="18"/>
        <v>10974</v>
      </c>
      <c r="O202" s="249">
        <f t="shared" si="19"/>
        <v>8916.375</v>
      </c>
      <c r="P202" s="249">
        <f t="shared" si="20"/>
        <v>27435</v>
      </c>
      <c r="Q202" s="249">
        <f t="shared" si="21"/>
        <v>27435</v>
      </c>
      <c r="R202" s="249">
        <f t="shared" si="22"/>
        <v>181071</v>
      </c>
      <c r="S202" s="249"/>
      <c r="T202" s="252">
        <f t="shared" si="23"/>
        <v>367629</v>
      </c>
      <c r="U202" s="257"/>
      <c r="V202" s="249" t="e">
        <f>ROUND(#REF!*W$18,0)*$W$15</f>
        <v>#REF!</v>
      </c>
      <c r="W202" s="249" t="e">
        <f>PMT((1+Piloto!#REF!)^(IF($W$14="Semestrais",6,IF($W$14="Anuais",12,1)))-1,$W$15,-V202)</f>
        <v>#REF!</v>
      </c>
      <c r="X202" s="249" t="e">
        <f>ROUND(#REF!*Y$18,0)*$Y$15</f>
        <v>#REF!</v>
      </c>
      <c r="Y202" s="249" t="e">
        <f>PMT((1+Piloto!#REF!)^(IF($Y$14="Semestrais",6,IF($Y$14="Anuais",12,1)))-1,$Y$15,-X202)</f>
        <v>#REF!</v>
      </c>
      <c r="Z202" s="248"/>
      <c r="AA202" s="48" t="str">
        <f>VLOOKUP(A202,Piloto!B280:I657,4,FALSE)</f>
        <v>Contrato</v>
      </c>
      <c r="AD202" s="342"/>
      <c r="AE202" s="342"/>
      <c r="AF202" s="342"/>
      <c r="AG202" s="271"/>
    </row>
    <row r="203" spans="1:33" ht="24" hidden="1">
      <c r="A203" s="253">
        <f>Piloto!B281</f>
        <v>1902</v>
      </c>
      <c r="B203" s="253" t="s">
        <v>160</v>
      </c>
      <c r="C203" s="341">
        <f>Piloto!G281</f>
        <v>72.08</v>
      </c>
      <c r="D203" s="250">
        <v>72.08</v>
      </c>
      <c r="E203" s="250"/>
      <c r="F203" s="251">
        <v>297</v>
      </c>
      <c r="G203" s="251" t="s">
        <v>164</v>
      </c>
      <c r="H203" s="251"/>
      <c r="I203" s="338"/>
      <c r="J203" s="338"/>
      <c r="K203" s="336">
        <f t="shared" si="16"/>
        <v>9779.0649278579367</v>
      </c>
      <c r="L203" s="336">
        <f>VLOOKUP(A203,Piloto!$B$97:$G$442,5,FALSE)</f>
        <v>704875</v>
      </c>
      <c r="M203" s="249">
        <f t="shared" si="17"/>
        <v>28195</v>
      </c>
      <c r="N203" s="249">
        <f t="shared" si="18"/>
        <v>14097.5</v>
      </c>
      <c r="O203" s="249">
        <f t="shared" si="19"/>
        <v>11454.21875</v>
      </c>
      <c r="P203" s="249">
        <f t="shared" si="20"/>
        <v>35243.75</v>
      </c>
      <c r="Q203" s="249">
        <f t="shared" si="21"/>
        <v>35243.75</v>
      </c>
      <c r="R203" s="249">
        <f t="shared" si="22"/>
        <v>232608.75</v>
      </c>
      <c r="S203" s="249"/>
      <c r="T203" s="252">
        <f t="shared" si="23"/>
        <v>472266.25</v>
      </c>
      <c r="U203" s="257"/>
      <c r="V203" s="249" t="e">
        <f>ROUND(#REF!*W$18,0)*$W$15</f>
        <v>#REF!</v>
      </c>
      <c r="W203" s="249" t="e">
        <f>PMT((1+Piloto!#REF!)^(IF($W$14="Semestrais",6,IF($W$14="Anuais",12,1)))-1,$W$15,-V203)</f>
        <v>#REF!</v>
      </c>
      <c r="X203" s="249" t="e">
        <f>ROUND(#REF!*Y$18,0)*$Y$15</f>
        <v>#REF!</v>
      </c>
      <c r="Y203" s="249" t="e">
        <f>PMT((1+Piloto!#REF!)^(IF($Y$14="Semestrais",6,IF($Y$14="Anuais",12,1)))-1,$Y$15,-X203)</f>
        <v>#REF!</v>
      </c>
      <c r="Z203" s="248"/>
      <c r="AA203" s="48" t="str">
        <f>VLOOKUP(A203,Piloto!B281:I658,4,FALSE)</f>
        <v>Contrato</v>
      </c>
      <c r="AD203" s="342"/>
      <c r="AE203" s="342"/>
      <c r="AF203" s="342"/>
      <c r="AG203" s="271"/>
    </row>
    <row r="204" spans="1:33" ht="24" hidden="1">
      <c r="A204" s="253">
        <f>Piloto!B282</f>
        <v>1903</v>
      </c>
      <c r="B204" s="253" t="s">
        <v>160</v>
      </c>
      <c r="C204" s="341">
        <f>Piloto!G282</f>
        <v>80.069999999999993</v>
      </c>
      <c r="D204" s="250">
        <v>75.97</v>
      </c>
      <c r="E204" s="250"/>
      <c r="F204" s="251">
        <v>195</v>
      </c>
      <c r="G204" s="251" t="s">
        <v>197</v>
      </c>
      <c r="H204" s="251" t="s">
        <v>206</v>
      </c>
      <c r="I204" s="338">
        <v>4.0999999999999996</v>
      </c>
      <c r="J204" s="338" t="s">
        <v>197</v>
      </c>
      <c r="K204" s="336">
        <f t="shared" si="16"/>
        <v>9779.06831522418</v>
      </c>
      <c r="L204" s="336">
        <f>VLOOKUP(A204,Piloto!$B$97:$G$442,5,FALSE)</f>
        <v>783010</v>
      </c>
      <c r="M204" s="249">
        <f t="shared" si="17"/>
        <v>31320.400000000001</v>
      </c>
      <c r="N204" s="249">
        <f t="shared" si="18"/>
        <v>15660.2</v>
      </c>
      <c r="O204" s="249">
        <f t="shared" si="19"/>
        <v>12723.9125</v>
      </c>
      <c r="P204" s="249">
        <f t="shared" si="20"/>
        <v>39150.5</v>
      </c>
      <c r="Q204" s="249">
        <f t="shared" si="21"/>
        <v>39150.5</v>
      </c>
      <c r="R204" s="249">
        <f t="shared" si="22"/>
        <v>258393.3</v>
      </c>
      <c r="S204" s="249"/>
      <c r="T204" s="252">
        <f t="shared" si="23"/>
        <v>524616.70000000007</v>
      </c>
      <c r="U204" s="257"/>
      <c r="V204" s="249" t="e">
        <f>ROUND(#REF!*W$18,0)*$W$15</f>
        <v>#REF!</v>
      </c>
      <c r="W204" s="249" t="e">
        <f>PMT((1+Piloto!#REF!)^(IF($W$14="Semestrais",6,IF($W$14="Anuais",12,1)))-1,$W$15,-V204)</f>
        <v>#REF!</v>
      </c>
      <c r="X204" s="249" t="e">
        <f>ROUND(#REF!*Y$18,0)*$Y$15</f>
        <v>#REF!</v>
      </c>
      <c r="Y204" s="249" t="e">
        <f>PMT((1+Piloto!#REF!)^(IF($Y$14="Semestrais",6,IF($Y$14="Anuais",12,1)))-1,$Y$15,-X204)</f>
        <v>#REF!</v>
      </c>
      <c r="Z204" s="248"/>
      <c r="AA204" s="48" t="str">
        <f>VLOOKUP(A204,Piloto!B282:I659,4,FALSE)</f>
        <v>Contrato</v>
      </c>
      <c r="AD204" s="342"/>
      <c r="AE204" s="342"/>
      <c r="AF204" s="342"/>
      <c r="AG204" s="271"/>
    </row>
    <row r="205" spans="1:33" ht="24" hidden="1">
      <c r="A205" s="253">
        <f>Piloto!B283</f>
        <v>1904</v>
      </c>
      <c r="B205" s="253" t="s">
        <v>167</v>
      </c>
      <c r="C205" s="341">
        <f>Piloto!G283</f>
        <v>47.01</v>
      </c>
      <c r="D205" s="250">
        <v>47.01</v>
      </c>
      <c r="E205" s="250"/>
      <c r="F205" s="251">
        <v>6</v>
      </c>
      <c r="G205" s="251" t="s">
        <v>172</v>
      </c>
      <c r="H205" s="251"/>
      <c r="I205" s="338"/>
      <c r="J205" s="338"/>
      <c r="K205" s="336">
        <f t="shared" si="16"/>
        <v>9803.9140608381203</v>
      </c>
      <c r="L205" s="336">
        <f>VLOOKUP(A205,Piloto!$B$97:$G$442,5,FALSE)</f>
        <v>460882</v>
      </c>
      <c r="M205" s="249">
        <f t="shared" si="17"/>
        <v>18435.28</v>
      </c>
      <c r="N205" s="249">
        <f t="shared" si="18"/>
        <v>9217.64</v>
      </c>
      <c r="O205" s="249">
        <f t="shared" si="19"/>
        <v>7489.3325000000004</v>
      </c>
      <c r="P205" s="249">
        <f t="shared" si="20"/>
        <v>23044.100000000002</v>
      </c>
      <c r="Q205" s="249">
        <f t="shared" si="21"/>
        <v>23044.100000000002</v>
      </c>
      <c r="R205" s="249">
        <f t="shared" si="22"/>
        <v>152091.06</v>
      </c>
      <c r="S205" s="249"/>
      <c r="T205" s="252">
        <f t="shared" si="23"/>
        <v>308790.94</v>
      </c>
      <c r="U205" s="257"/>
      <c r="V205" s="249" t="e">
        <f>ROUND(#REF!*W$18,0)*$W$15</f>
        <v>#REF!</v>
      </c>
      <c r="W205" s="249" t="e">
        <f>PMT((1+Piloto!#REF!)^(IF($W$14="Semestrais",6,IF($W$14="Anuais",12,1)))-1,$W$15,-V205)</f>
        <v>#REF!</v>
      </c>
      <c r="X205" s="249" t="e">
        <f>ROUND(#REF!*Y$18,0)*$Y$15</f>
        <v>#REF!</v>
      </c>
      <c r="Y205" s="249" t="e">
        <f>PMT((1+Piloto!#REF!)^(IF($Y$14="Semestrais",6,IF($Y$14="Anuais",12,1)))-1,$Y$15,-X205)</f>
        <v>#REF!</v>
      </c>
      <c r="Z205" s="248"/>
      <c r="AA205" s="48" t="str">
        <f>VLOOKUP(A205,Piloto!B283:I660,4,FALSE)</f>
        <v>Contrato</v>
      </c>
      <c r="AD205" s="342"/>
      <c r="AE205" s="342"/>
      <c r="AF205" s="342"/>
      <c r="AG205" s="271"/>
    </row>
    <row r="206" spans="1:33" ht="24" hidden="1">
      <c r="A206" s="253">
        <f>Piloto!B284</f>
        <v>1905</v>
      </c>
      <c r="B206" s="253" t="s">
        <v>167</v>
      </c>
      <c r="C206" s="341">
        <f>Piloto!G284</f>
        <v>47.01</v>
      </c>
      <c r="D206" s="250">
        <v>47.01</v>
      </c>
      <c r="E206" s="250"/>
      <c r="F206" s="251">
        <v>17</v>
      </c>
      <c r="G206" s="251" t="s">
        <v>172</v>
      </c>
      <c r="H206" s="251"/>
      <c r="I206" s="338"/>
      <c r="J206" s="338"/>
      <c r="K206" s="336">
        <f t="shared" si="16"/>
        <v>9803.9140608381203</v>
      </c>
      <c r="L206" s="336">
        <f>VLOOKUP(A206,Piloto!$B$97:$G$442,5,FALSE)</f>
        <v>460882</v>
      </c>
      <c r="M206" s="249">
        <f t="shared" si="17"/>
        <v>18435.28</v>
      </c>
      <c r="N206" s="249">
        <f t="shared" si="18"/>
        <v>9217.64</v>
      </c>
      <c r="O206" s="249">
        <f t="shared" si="19"/>
        <v>7489.3325000000004</v>
      </c>
      <c r="P206" s="249">
        <f t="shared" si="20"/>
        <v>23044.100000000002</v>
      </c>
      <c r="Q206" s="249">
        <f t="shared" si="21"/>
        <v>23044.100000000002</v>
      </c>
      <c r="R206" s="249">
        <f t="shared" si="22"/>
        <v>152091.06</v>
      </c>
      <c r="S206" s="249"/>
      <c r="T206" s="252">
        <f t="shared" si="23"/>
        <v>308790.94</v>
      </c>
      <c r="U206" s="257"/>
      <c r="V206" s="249" t="e">
        <f>ROUND(#REF!*W$18,0)*$W$15</f>
        <v>#REF!</v>
      </c>
      <c r="W206" s="249" t="e">
        <f>PMT((1+Piloto!#REF!)^(IF($W$14="Semestrais",6,IF($W$14="Anuais",12,1)))-1,$W$15,-V206)</f>
        <v>#REF!</v>
      </c>
      <c r="X206" s="249" t="e">
        <f>ROUND(#REF!*Y$18,0)*$Y$15</f>
        <v>#REF!</v>
      </c>
      <c r="Y206" s="249" t="e">
        <f>PMT((1+Piloto!#REF!)^(IF($Y$14="Semestrais",6,IF($Y$14="Anuais",12,1)))-1,$Y$15,-X206)</f>
        <v>#REF!</v>
      </c>
      <c r="Z206" s="248"/>
      <c r="AA206" s="48" t="str">
        <f>VLOOKUP(A206,Piloto!B284:I661,4,FALSE)</f>
        <v>Contrato</v>
      </c>
      <c r="AD206" s="342"/>
      <c r="AE206" s="342"/>
      <c r="AF206" s="342"/>
      <c r="AG206" s="271"/>
    </row>
    <row r="207" spans="1:33" ht="24" hidden="1">
      <c r="A207" s="253">
        <f>Piloto!B285</f>
        <v>1906</v>
      </c>
      <c r="B207" s="253" t="s">
        <v>167</v>
      </c>
      <c r="C207" s="341">
        <f>Piloto!G285</f>
        <v>47.01</v>
      </c>
      <c r="D207" s="250">
        <v>47.01</v>
      </c>
      <c r="E207" s="250"/>
      <c r="F207" s="251">
        <v>8</v>
      </c>
      <c r="G207" s="251" t="s">
        <v>172</v>
      </c>
      <c r="H207" s="251"/>
      <c r="I207" s="338"/>
      <c r="J207" s="338"/>
      <c r="K207" s="336">
        <f t="shared" si="16"/>
        <v>9803.9140608381203</v>
      </c>
      <c r="L207" s="336">
        <f>VLOOKUP(A207,Piloto!$B$97:$G$442,5,FALSE)</f>
        <v>460882</v>
      </c>
      <c r="M207" s="249">
        <f t="shared" si="17"/>
        <v>18435.28</v>
      </c>
      <c r="N207" s="249">
        <f t="shared" si="18"/>
        <v>9217.64</v>
      </c>
      <c r="O207" s="249">
        <f t="shared" si="19"/>
        <v>7489.3325000000004</v>
      </c>
      <c r="P207" s="249">
        <f t="shared" si="20"/>
        <v>23044.100000000002</v>
      </c>
      <c r="Q207" s="249">
        <f t="shared" si="21"/>
        <v>23044.100000000002</v>
      </c>
      <c r="R207" s="249">
        <f t="shared" si="22"/>
        <v>152091.06</v>
      </c>
      <c r="S207" s="249"/>
      <c r="T207" s="252">
        <f t="shared" si="23"/>
        <v>308790.94</v>
      </c>
      <c r="U207" s="257"/>
      <c r="V207" s="249" t="e">
        <f>ROUND(#REF!*W$18,0)*$W$15</f>
        <v>#REF!</v>
      </c>
      <c r="W207" s="249" t="e">
        <f>PMT((1+Piloto!#REF!)^(IF($W$14="Semestrais",6,IF($W$14="Anuais",12,1)))-1,$W$15,-V207)</f>
        <v>#REF!</v>
      </c>
      <c r="X207" s="249" t="e">
        <f>ROUND(#REF!*Y$18,0)*$Y$15</f>
        <v>#REF!</v>
      </c>
      <c r="Y207" s="249" t="e">
        <f>PMT((1+Piloto!#REF!)^(IF($Y$14="Semestrais",6,IF($Y$14="Anuais",12,1)))-1,$Y$15,-X207)</f>
        <v>#REF!</v>
      </c>
      <c r="Z207" s="248"/>
      <c r="AA207" s="48" t="str">
        <f>VLOOKUP(A207,Piloto!B285:I662,4,FALSE)</f>
        <v>Contrato</v>
      </c>
      <c r="AD207" s="342"/>
      <c r="AE207" s="342"/>
      <c r="AF207" s="342"/>
      <c r="AG207" s="271"/>
    </row>
    <row r="208" spans="1:33" ht="24" hidden="1">
      <c r="A208" s="253">
        <f>Piloto!B286</f>
        <v>1907</v>
      </c>
      <c r="B208" s="253" t="s">
        <v>160</v>
      </c>
      <c r="C208" s="341">
        <f>Piloto!G286</f>
        <v>75.959999999999994</v>
      </c>
      <c r="D208" s="250">
        <v>75.959999999999994</v>
      </c>
      <c r="E208" s="250"/>
      <c r="F208" s="251">
        <v>215</v>
      </c>
      <c r="G208" s="251" t="s">
        <v>161</v>
      </c>
      <c r="H208" s="251"/>
      <c r="I208" s="338"/>
      <c r="J208" s="338"/>
      <c r="K208" s="336">
        <f t="shared" si="16"/>
        <v>9779.067930489733</v>
      </c>
      <c r="L208" s="336">
        <f>VLOOKUP(A208,Piloto!$B$97:$G$442,5,FALSE)</f>
        <v>742818</v>
      </c>
      <c r="M208" s="249">
        <f t="shared" si="17"/>
        <v>29712.720000000001</v>
      </c>
      <c r="N208" s="249">
        <f t="shared" si="18"/>
        <v>14856.36</v>
      </c>
      <c r="O208" s="249">
        <f t="shared" si="19"/>
        <v>12070.7925</v>
      </c>
      <c r="P208" s="249">
        <f t="shared" si="20"/>
        <v>37140.9</v>
      </c>
      <c r="Q208" s="249">
        <f t="shared" si="21"/>
        <v>37140.9</v>
      </c>
      <c r="R208" s="249">
        <f t="shared" si="22"/>
        <v>245129.94</v>
      </c>
      <c r="S208" s="249"/>
      <c r="T208" s="252">
        <f t="shared" si="23"/>
        <v>497688.06000000006</v>
      </c>
      <c r="U208" s="257"/>
      <c r="V208" s="249" t="e">
        <f>ROUND(#REF!*W$18,0)*$W$15</f>
        <v>#REF!</v>
      </c>
      <c r="W208" s="249" t="e">
        <f>PMT((1+Piloto!#REF!)^(IF($W$14="Semestrais",6,IF($W$14="Anuais",12,1)))-1,$W$15,-V208)</f>
        <v>#REF!</v>
      </c>
      <c r="X208" s="249" t="e">
        <f>ROUND(#REF!*Y$18,0)*$Y$15</f>
        <v>#REF!</v>
      </c>
      <c r="Y208" s="249" t="e">
        <f>PMT((1+Piloto!#REF!)^(IF($Y$14="Semestrais",6,IF($Y$14="Anuais",12,1)))-1,$Y$15,-X208)</f>
        <v>#REF!</v>
      </c>
      <c r="Z208" s="248"/>
      <c r="AA208" s="48" t="str">
        <f>VLOOKUP(A208,Piloto!B286:I663,4,FALSE)</f>
        <v>Contrato</v>
      </c>
      <c r="AD208" s="342"/>
      <c r="AE208" s="342"/>
      <c r="AF208" s="342"/>
      <c r="AG208" s="271"/>
    </row>
    <row r="209" spans="1:33" ht="24" hidden="1">
      <c r="A209" s="391">
        <f>Piloto!B287</f>
        <v>1908</v>
      </c>
      <c r="B209" s="391" t="s">
        <v>160</v>
      </c>
      <c r="C209" s="392">
        <f>Piloto!G287</f>
        <v>72.08</v>
      </c>
      <c r="D209" s="393">
        <v>72.08</v>
      </c>
      <c r="E209" s="393"/>
      <c r="F209" s="394">
        <v>296</v>
      </c>
      <c r="G209" s="394" t="s">
        <v>164</v>
      </c>
      <c r="H209" s="394"/>
      <c r="I209" s="395"/>
      <c r="J209" s="395"/>
      <c r="K209" s="336">
        <f t="shared" si="16"/>
        <v>9779.0649278579367</v>
      </c>
      <c r="L209" s="394">
        <f>VLOOKUP(A209,Piloto!$B$97:$G$442,5,FALSE)</f>
        <v>704875</v>
      </c>
      <c r="M209" s="249">
        <f t="shared" si="17"/>
        <v>28195</v>
      </c>
      <c r="N209" s="249">
        <f t="shared" si="18"/>
        <v>14097.5</v>
      </c>
      <c r="O209" s="249">
        <f t="shared" si="19"/>
        <v>11454.21875</v>
      </c>
      <c r="P209" s="249">
        <f t="shared" si="20"/>
        <v>35243.75</v>
      </c>
      <c r="Q209" s="249">
        <f t="shared" si="21"/>
        <v>35243.75</v>
      </c>
      <c r="R209" s="249">
        <f t="shared" si="22"/>
        <v>232608.75</v>
      </c>
      <c r="S209" s="249"/>
      <c r="T209" s="252">
        <f t="shared" si="23"/>
        <v>472266.25</v>
      </c>
      <c r="U209" s="257"/>
      <c r="V209" s="249" t="e">
        <f>ROUND(#REF!*W$18,0)*$W$15</f>
        <v>#REF!</v>
      </c>
      <c r="W209" s="249" t="e">
        <f>PMT((1+Piloto!#REF!)^(IF($W$14="Semestrais",6,IF($W$14="Anuais",12,1)))-1,$W$15,-V209)</f>
        <v>#REF!</v>
      </c>
      <c r="X209" s="249" t="e">
        <f>ROUND(#REF!*Y$18,0)*$Y$15</f>
        <v>#REF!</v>
      </c>
      <c r="Y209" s="249" t="e">
        <f>PMT((1+Piloto!#REF!)^(IF($Y$14="Semestrais",6,IF($Y$14="Anuais",12,1)))-1,$Y$15,-X209)</f>
        <v>#REF!</v>
      </c>
      <c r="Z209" s="248"/>
      <c r="AA209" s="48" t="str">
        <f>VLOOKUP(A209,Piloto!B287:I664,4,FALSE)</f>
        <v>Contrato</v>
      </c>
      <c r="AD209" s="342"/>
      <c r="AE209" s="342"/>
      <c r="AF209" s="342"/>
      <c r="AG209" s="271"/>
    </row>
    <row r="210" spans="1:33" ht="24" hidden="1">
      <c r="A210" s="253">
        <f>Piloto!B288</f>
        <v>1909</v>
      </c>
      <c r="B210" s="253" t="s">
        <v>157</v>
      </c>
      <c r="C210" s="341">
        <f>Piloto!G288</f>
        <v>55.97</v>
      </c>
      <c r="D210" s="250">
        <v>55.97</v>
      </c>
      <c r="E210" s="250"/>
      <c r="F210" s="251">
        <v>339</v>
      </c>
      <c r="G210" s="251" t="s">
        <v>170</v>
      </c>
      <c r="H210" s="251"/>
      <c r="I210" s="338"/>
      <c r="J210" s="338"/>
      <c r="K210" s="336">
        <f t="shared" si="16"/>
        <v>9803.4661425763807</v>
      </c>
      <c r="L210" s="336">
        <f>VLOOKUP(A210,Piloto!$B$97:$G$442,5,FALSE)</f>
        <v>548700</v>
      </c>
      <c r="M210" s="249">
        <f t="shared" si="17"/>
        <v>21948</v>
      </c>
      <c r="N210" s="249">
        <f t="shared" si="18"/>
        <v>10974</v>
      </c>
      <c r="O210" s="249">
        <f t="shared" si="19"/>
        <v>8916.375</v>
      </c>
      <c r="P210" s="249">
        <f t="shared" si="20"/>
        <v>27435</v>
      </c>
      <c r="Q210" s="249">
        <f t="shared" si="21"/>
        <v>27435</v>
      </c>
      <c r="R210" s="249">
        <f t="shared" si="22"/>
        <v>181071</v>
      </c>
      <c r="S210" s="249"/>
      <c r="T210" s="252">
        <f t="shared" si="23"/>
        <v>367629</v>
      </c>
      <c r="U210" s="257"/>
      <c r="V210" s="249" t="e">
        <f>ROUND(#REF!*W$18,0)*$W$15</f>
        <v>#REF!</v>
      </c>
      <c r="W210" s="249" t="e">
        <f>PMT((1+Piloto!#REF!)^(IF($W$14="Semestrais",6,IF($W$14="Anuais",12,1)))-1,$W$15,-V210)</f>
        <v>#REF!</v>
      </c>
      <c r="X210" s="249" t="e">
        <f>ROUND(#REF!*Y$18,0)*$Y$15</f>
        <v>#REF!</v>
      </c>
      <c r="Y210" s="249" t="e">
        <f>PMT((1+Piloto!#REF!)^(IF($Y$14="Semestrais",6,IF($Y$14="Anuais",12,1)))-1,$Y$15,-X210)</f>
        <v>#REF!</v>
      </c>
      <c r="Z210" s="248"/>
      <c r="AA210" s="48" t="str">
        <f>VLOOKUP(A210,Piloto!B288:I665,4,FALSE)</f>
        <v>Contrato</v>
      </c>
      <c r="AD210" s="342"/>
      <c r="AE210" s="342"/>
      <c r="AF210" s="342"/>
      <c r="AG210" s="271"/>
    </row>
    <row r="211" spans="1:33" ht="24" hidden="1">
      <c r="A211" s="253">
        <f>Piloto!B289</f>
        <v>1910</v>
      </c>
      <c r="B211" s="253" t="s">
        <v>167</v>
      </c>
      <c r="C211" s="341">
        <f>Piloto!G289</f>
        <v>51.44</v>
      </c>
      <c r="D211" s="250">
        <v>51.44</v>
      </c>
      <c r="E211" s="250"/>
      <c r="F211" s="251">
        <v>134</v>
      </c>
      <c r="G211" s="251" t="s">
        <v>158</v>
      </c>
      <c r="H211" s="251"/>
      <c r="I211" s="338"/>
      <c r="J211" s="338"/>
      <c r="K211" s="336">
        <f t="shared" ref="K211:K274" si="24">L211/C211</f>
        <v>9726.827371695179</v>
      </c>
      <c r="L211" s="336">
        <f>VLOOKUP(A211,Piloto!$B$97:$G$442,5,FALSE)</f>
        <v>500348</v>
      </c>
      <c r="M211" s="249">
        <f t="shared" si="17"/>
        <v>20013.920000000002</v>
      </c>
      <c r="N211" s="249">
        <f t="shared" si="18"/>
        <v>10006.960000000001</v>
      </c>
      <c r="O211" s="249">
        <f t="shared" si="19"/>
        <v>8130.6550000000007</v>
      </c>
      <c r="P211" s="249">
        <f t="shared" si="20"/>
        <v>25017.4</v>
      </c>
      <c r="Q211" s="249">
        <f t="shared" si="21"/>
        <v>25017.4</v>
      </c>
      <c r="R211" s="249">
        <f t="shared" si="22"/>
        <v>165114.84</v>
      </c>
      <c r="S211" s="249"/>
      <c r="T211" s="252">
        <f t="shared" si="23"/>
        <v>335233.16000000003</v>
      </c>
      <c r="U211" s="257"/>
      <c r="V211" s="249" t="e">
        <f>ROUND(#REF!*W$18,0)*$W$15</f>
        <v>#REF!</v>
      </c>
      <c r="W211" s="249" t="e">
        <f>PMT((1+Piloto!#REF!)^(IF($W$14="Semestrais",6,IF($W$14="Anuais",12,1)))-1,$W$15,-V211)</f>
        <v>#REF!</v>
      </c>
      <c r="X211" s="249" t="e">
        <f>ROUND(#REF!*Y$18,0)*$Y$15</f>
        <v>#REF!</v>
      </c>
      <c r="Y211" s="249" t="e">
        <f>PMT((1+Piloto!#REF!)^(IF($Y$14="Semestrais",6,IF($Y$14="Anuais",12,1)))-1,$Y$15,-X211)</f>
        <v>#REF!</v>
      </c>
      <c r="Z211" s="248"/>
      <c r="AA211" s="48" t="str">
        <f>VLOOKUP(A211,Piloto!B289:I666,4,FALSE)</f>
        <v>Contrato</v>
      </c>
      <c r="AD211" s="342"/>
      <c r="AE211" s="342"/>
      <c r="AF211" s="342"/>
      <c r="AG211" s="271"/>
    </row>
    <row r="212" spans="1:33" ht="24" hidden="1">
      <c r="A212" s="253">
        <f>Piloto!B290</f>
        <v>1911</v>
      </c>
      <c r="B212" s="253" t="s">
        <v>167</v>
      </c>
      <c r="C212" s="341">
        <f>Piloto!G290</f>
        <v>51.5</v>
      </c>
      <c r="D212" s="250">
        <v>51.5</v>
      </c>
      <c r="E212" s="250"/>
      <c r="F212" s="251">
        <v>135</v>
      </c>
      <c r="G212" s="251" t="s">
        <v>158</v>
      </c>
      <c r="H212" s="251"/>
      <c r="I212" s="338"/>
      <c r="J212" s="338"/>
      <c r="K212" s="336">
        <f t="shared" si="24"/>
        <v>9726.8155339805817</v>
      </c>
      <c r="L212" s="336">
        <f>VLOOKUP(A212,Piloto!$B$97:$G$442,5,FALSE)</f>
        <v>500931</v>
      </c>
      <c r="M212" s="249">
        <f t="shared" si="17"/>
        <v>20037.240000000002</v>
      </c>
      <c r="N212" s="249">
        <f t="shared" si="18"/>
        <v>10018.620000000001</v>
      </c>
      <c r="O212" s="249">
        <f t="shared" si="19"/>
        <v>8140.1287499999999</v>
      </c>
      <c r="P212" s="249">
        <f t="shared" si="20"/>
        <v>25046.550000000003</v>
      </c>
      <c r="Q212" s="249">
        <f t="shared" si="21"/>
        <v>25046.550000000003</v>
      </c>
      <c r="R212" s="249">
        <f t="shared" si="22"/>
        <v>165307.22999999998</v>
      </c>
      <c r="S212" s="249"/>
      <c r="T212" s="252">
        <f t="shared" si="23"/>
        <v>335623.77</v>
      </c>
      <c r="U212" s="257"/>
      <c r="V212" s="249" t="e">
        <f>ROUND(#REF!*W$18,0)*$W$15</f>
        <v>#REF!</v>
      </c>
      <c r="W212" s="249" t="e">
        <f>PMT((1+Piloto!#REF!)^(IF($W$14="Semestrais",6,IF($W$14="Anuais",12,1)))-1,$W$15,-V212)</f>
        <v>#REF!</v>
      </c>
      <c r="X212" s="249" t="e">
        <f>ROUND(#REF!*Y$18,0)*$Y$15</f>
        <v>#REF!</v>
      </c>
      <c r="Y212" s="249" t="e">
        <f>PMT((1+Piloto!#REF!)^(IF($Y$14="Semestrais",6,IF($Y$14="Anuais",12,1)))-1,$Y$15,-X212)</f>
        <v>#REF!</v>
      </c>
      <c r="Z212" s="248"/>
      <c r="AA212" s="48" t="str">
        <f>VLOOKUP(A212,Piloto!B290:I667,4,FALSE)</f>
        <v>Contrato</v>
      </c>
      <c r="AD212" s="342"/>
      <c r="AE212" s="342"/>
      <c r="AF212" s="342"/>
      <c r="AG212" s="271"/>
    </row>
    <row r="213" spans="1:33" ht="24" hidden="1">
      <c r="A213" s="253">
        <f>Piloto!B291</f>
        <v>1912</v>
      </c>
      <c r="B213" s="253" t="s">
        <v>167</v>
      </c>
      <c r="C213" s="341">
        <f>Piloto!G291</f>
        <v>51.44</v>
      </c>
      <c r="D213" s="250">
        <v>51.44</v>
      </c>
      <c r="E213" s="250"/>
      <c r="F213" s="251">
        <v>86</v>
      </c>
      <c r="G213" s="251" t="s">
        <v>158</v>
      </c>
      <c r="H213" s="251"/>
      <c r="I213" s="338"/>
      <c r="J213" s="338"/>
      <c r="K213" s="336">
        <f t="shared" si="24"/>
        <v>9726.827371695179</v>
      </c>
      <c r="L213" s="336">
        <f>VLOOKUP(A213,Piloto!$B$97:$G$442,5,FALSE)</f>
        <v>500348</v>
      </c>
      <c r="M213" s="249">
        <f t="shared" si="17"/>
        <v>20013.920000000002</v>
      </c>
      <c r="N213" s="249">
        <f t="shared" si="18"/>
        <v>10006.960000000001</v>
      </c>
      <c r="O213" s="249">
        <f t="shared" si="19"/>
        <v>8130.6550000000007</v>
      </c>
      <c r="P213" s="249">
        <f t="shared" si="20"/>
        <v>25017.4</v>
      </c>
      <c r="Q213" s="249">
        <f t="shared" si="21"/>
        <v>25017.4</v>
      </c>
      <c r="R213" s="249">
        <f t="shared" si="22"/>
        <v>165114.84</v>
      </c>
      <c r="S213" s="249"/>
      <c r="T213" s="252">
        <f t="shared" si="23"/>
        <v>335233.16000000003</v>
      </c>
      <c r="U213" s="257"/>
      <c r="V213" s="249" t="e">
        <f>ROUND(#REF!*W$18,0)*$W$15</f>
        <v>#REF!</v>
      </c>
      <c r="W213" s="249" t="e">
        <f>PMT((1+Piloto!#REF!)^(IF($W$14="Semestrais",6,IF($W$14="Anuais",12,1)))-1,$W$15,-V213)</f>
        <v>#REF!</v>
      </c>
      <c r="X213" s="249" t="e">
        <f>ROUND(#REF!*Y$18,0)*$Y$15</f>
        <v>#REF!</v>
      </c>
      <c r="Y213" s="249" t="e">
        <f>PMT((1+Piloto!#REF!)^(IF($Y$14="Semestrais",6,IF($Y$14="Anuais",12,1)))-1,$Y$15,-X213)</f>
        <v>#REF!</v>
      </c>
      <c r="Z213" s="248"/>
      <c r="AA213" s="48" t="str">
        <f>VLOOKUP(A213,Piloto!B291:I668,4,FALSE)</f>
        <v>Contrato</v>
      </c>
      <c r="AD213" s="342"/>
      <c r="AE213" s="342"/>
      <c r="AF213" s="342"/>
      <c r="AG213" s="271"/>
    </row>
    <row r="214" spans="1:33" ht="24" hidden="1">
      <c r="A214" s="253">
        <f>Piloto!B292</f>
        <v>2001</v>
      </c>
      <c r="B214" s="253" t="s">
        <v>157</v>
      </c>
      <c r="C214" s="341">
        <f>Piloto!G292</f>
        <v>55.97</v>
      </c>
      <c r="D214" s="250">
        <v>55.97</v>
      </c>
      <c r="E214" s="250"/>
      <c r="F214" s="251">
        <v>332</v>
      </c>
      <c r="G214" s="251" t="s">
        <v>170</v>
      </c>
      <c r="H214" s="251"/>
      <c r="I214" s="338"/>
      <c r="J214" s="338"/>
      <c r="K214" s="336">
        <f t="shared" si="24"/>
        <v>9803.4661425763807</v>
      </c>
      <c r="L214" s="336">
        <f>VLOOKUP(A214,Piloto!$B$97:$G$442,5,FALSE)</f>
        <v>548700</v>
      </c>
      <c r="M214" s="249">
        <f t="shared" ref="M214:M277" si="25">L214*$M$18</f>
        <v>21948</v>
      </c>
      <c r="N214" s="249">
        <f t="shared" ref="N214:N277" si="26">L214*$N$18</f>
        <v>10974</v>
      </c>
      <c r="O214" s="249">
        <f t="shared" ref="O214:O277" si="27">L214*$O$18</f>
        <v>8916.375</v>
      </c>
      <c r="P214" s="249">
        <f t="shared" ref="P214:P277" si="28">L214*$P$18</f>
        <v>27435</v>
      </c>
      <c r="Q214" s="249">
        <f t="shared" ref="Q214:Q277" si="29">L214*$Q$18</f>
        <v>27435</v>
      </c>
      <c r="R214" s="249">
        <f t="shared" ref="R214:R277" si="30">M214*$M$15+N214*$N$15+O214*$O$15+P214*$P$15+Q214*$Q$15</f>
        <v>181071</v>
      </c>
      <c r="S214" s="249"/>
      <c r="T214" s="252">
        <f t="shared" ref="T214:T277" si="31">L214*$T$18</f>
        <v>367629</v>
      </c>
      <c r="U214" s="257"/>
      <c r="V214" s="249" t="e">
        <f>ROUND(#REF!*W$18,0)*$W$15</f>
        <v>#REF!</v>
      </c>
      <c r="W214" s="249" t="e">
        <f>PMT((1+Piloto!#REF!)^(IF($W$14="Semestrais",6,IF($W$14="Anuais",12,1)))-1,$W$15,-V214)</f>
        <v>#REF!</v>
      </c>
      <c r="X214" s="249" t="e">
        <f>ROUND(#REF!*Y$18,0)*$Y$15</f>
        <v>#REF!</v>
      </c>
      <c r="Y214" s="249" t="e">
        <f>PMT((1+Piloto!#REF!)^(IF($Y$14="Semestrais",6,IF($Y$14="Anuais",12,1)))-1,$Y$15,-X214)</f>
        <v>#REF!</v>
      </c>
      <c r="Z214" s="248"/>
      <c r="AA214" s="48" t="str">
        <f>VLOOKUP(A214,Piloto!B292:I669,4,FALSE)</f>
        <v>Contrato</v>
      </c>
      <c r="AD214" s="342"/>
      <c r="AE214" s="342"/>
      <c r="AF214" s="342"/>
      <c r="AG214" s="271"/>
    </row>
    <row r="215" spans="1:33" ht="24">
      <c r="A215" s="356">
        <f>Piloto!B293</f>
        <v>2002</v>
      </c>
      <c r="B215" s="253" t="s">
        <v>160</v>
      </c>
      <c r="C215" s="341">
        <f>Piloto!G293</f>
        <v>72.08</v>
      </c>
      <c r="D215" s="250">
        <v>72.08</v>
      </c>
      <c r="E215" s="250"/>
      <c r="F215" s="251">
        <v>19</v>
      </c>
      <c r="G215" s="251" t="s">
        <v>172</v>
      </c>
      <c r="H215" s="251"/>
      <c r="I215" s="338"/>
      <c r="J215" s="338"/>
      <c r="K215" s="336">
        <f t="shared" si="24"/>
        <v>9779.0649278579367</v>
      </c>
      <c r="L215" s="336">
        <f>VLOOKUP(A215,Piloto!$B$97:$G$442,5,FALSE)</f>
        <v>704875</v>
      </c>
      <c r="M215" s="249">
        <f t="shared" si="25"/>
        <v>28195</v>
      </c>
      <c r="N215" s="249">
        <f t="shared" si="26"/>
        <v>14097.5</v>
      </c>
      <c r="O215" s="249">
        <f t="shared" si="27"/>
        <v>11454.21875</v>
      </c>
      <c r="P215" s="249">
        <f t="shared" si="28"/>
        <v>35243.75</v>
      </c>
      <c r="Q215" s="249">
        <f t="shared" si="29"/>
        <v>35243.75</v>
      </c>
      <c r="R215" s="249">
        <f t="shared" si="30"/>
        <v>232608.75</v>
      </c>
      <c r="S215" s="249"/>
      <c r="T215" s="252">
        <f t="shared" si="31"/>
        <v>472266.25</v>
      </c>
      <c r="U215" s="257"/>
      <c r="V215" s="249" t="e">
        <f>ROUND(#REF!*W$18,0)*$W$15</f>
        <v>#REF!</v>
      </c>
      <c r="W215" s="249" t="e">
        <f>PMT((1+Piloto!#REF!)^(IF($W$14="Semestrais",6,IF($W$14="Anuais",12,1)))-1,$W$15,-V215)</f>
        <v>#REF!</v>
      </c>
      <c r="X215" s="249" t="e">
        <f>ROUND(#REF!*Y$18,0)*$Y$15</f>
        <v>#REF!</v>
      </c>
      <c r="Y215" s="249" t="e">
        <f>PMT((1+Piloto!#REF!)^(IF($Y$14="Semestrais",6,IF($Y$14="Anuais",12,1)))-1,$Y$15,-X215)</f>
        <v>#REF!</v>
      </c>
      <c r="Z215" s="248"/>
      <c r="AA215" s="48" t="str">
        <f>VLOOKUP(A215,Piloto!B293:I670,4,FALSE)</f>
        <v>Disponivel</v>
      </c>
      <c r="AD215" s="342"/>
      <c r="AE215" s="342"/>
      <c r="AF215" s="342"/>
      <c r="AG215" s="271"/>
    </row>
    <row r="216" spans="1:33" ht="24" hidden="1">
      <c r="A216" s="253">
        <f>Piloto!B294</f>
        <v>2003</v>
      </c>
      <c r="B216" s="253" t="s">
        <v>160</v>
      </c>
      <c r="C216" s="341">
        <f>Piloto!G294</f>
        <v>75.97</v>
      </c>
      <c r="D216" s="250">
        <v>75.97</v>
      </c>
      <c r="E216" s="250"/>
      <c r="F216" s="251">
        <v>214</v>
      </c>
      <c r="G216" s="251" t="s">
        <v>161</v>
      </c>
      <c r="H216" s="251"/>
      <c r="I216" s="338"/>
      <c r="J216" s="338"/>
      <c r="K216" s="336">
        <f t="shared" si="24"/>
        <v>9779.0706857970254</v>
      </c>
      <c r="L216" s="336">
        <f>VLOOKUP(A216,Piloto!$B$97:$G$442,5,FALSE)</f>
        <v>742916</v>
      </c>
      <c r="M216" s="249">
        <f t="shared" si="25"/>
        <v>29716.639999999999</v>
      </c>
      <c r="N216" s="249">
        <f t="shared" si="26"/>
        <v>14858.32</v>
      </c>
      <c r="O216" s="249">
        <f t="shared" si="27"/>
        <v>12072.385</v>
      </c>
      <c r="P216" s="249">
        <f t="shared" si="28"/>
        <v>37145.800000000003</v>
      </c>
      <c r="Q216" s="249">
        <f t="shared" si="29"/>
        <v>37145.800000000003</v>
      </c>
      <c r="R216" s="249">
        <f t="shared" si="30"/>
        <v>245162.27999999997</v>
      </c>
      <c r="S216" s="249"/>
      <c r="T216" s="252">
        <f t="shared" si="31"/>
        <v>497753.72000000003</v>
      </c>
      <c r="U216" s="257"/>
      <c r="V216" s="249" t="e">
        <f>ROUND(#REF!*W$18,0)*$W$15</f>
        <v>#REF!</v>
      </c>
      <c r="W216" s="249" t="e">
        <f>PMT((1+Piloto!#REF!)^(IF($W$14="Semestrais",6,IF($W$14="Anuais",12,1)))-1,$W$15,-V216)</f>
        <v>#REF!</v>
      </c>
      <c r="X216" s="249" t="e">
        <f>ROUND(#REF!*Y$18,0)*$Y$15</f>
        <v>#REF!</v>
      </c>
      <c r="Y216" s="249" t="e">
        <f>PMT((1+Piloto!#REF!)^(IF($Y$14="Semestrais",6,IF($Y$14="Anuais",12,1)))-1,$Y$15,-X216)</f>
        <v>#REF!</v>
      </c>
      <c r="Z216" s="248"/>
      <c r="AA216" s="48" t="str">
        <f>VLOOKUP(A216,Piloto!B294:I671,4,FALSE)</f>
        <v>Contrato</v>
      </c>
      <c r="AD216" s="342"/>
      <c r="AE216" s="342"/>
      <c r="AF216" s="342"/>
      <c r="AG216" s="271"/>
    </row>
    <row r="217" spans="1:33" ht="24" hidden="1">
      <c r="A217" s="253">
        <f>Piloto!B295</f>
        <v>2004</v>
      </c>
      <c r="B217" s="253" t="s">
        <v>167</v>
      </c>
      <c r="C217" s="341">
        <f>Piloto!G295</f>
        <v>47.01</v>
      </c>
      <c r="D217" s="250">
        <v>47.01</v>
      </c>
      <c r="E217" s="250"/>
      <c r="F217" s="251">
        <v>7</v>
      </c>
      <c r="G217" s="251" t="s">
        <v>172</v>
      </c>
      <c r="H217" s="251"/>
      <c r="I217" s="338"/>
      <c r="J217" s="338"/>
      <c r="K217" s="336">
        <f t="shared" si="24"/>
        <v>9803.9140608381203</v>
      </c>
      <c r="L217" s="336">
        <f>VLOOKUP(A217,Piloto!$B$97:$G$442,5,FALSE)</f>
        <v>460882</v>
      </c>
      <c r="M217" s="249">
        <f t="shared" si="25"/>
        <v>18435.28</v>
      </c>
      <c r="N217" s="249">
        <f t="shared" si="26"/>
        <v>9217.64</v>
      </c>
      <c r="O217" s="249">
        <f t="shared" si="27"/>
        <v>7489.3325000000004</v>
      </c>
      <c r="P217" s="249">
        <f t="shared" si="28"/>
        <v>23044.100000000002</v>
      </c>
      <c r="Q217" s="249">
        <f t="shared" si="29"/>
        <v>23044.100000000002</v>
      </c>
      <c r="R217" s="249">
        <f t="shared" si="30"/>
        <v>152091.06</v>
      </c>
      <c r="S217" s="249"/>
      <c r="T217" s="252">
        <f t="shared" si="31"/>
        <v>308790.94</v>
      </c>
      <c r="U217" s="257"/>
      <c r="V217" s="249" t="e">
        <f>ROUND(#REF!*W$18,0)*$W$15</f>
        <v>#REF!</v>
      </c>
      <c r="W217" s="249" t="e">
        <f>PMT((1+Piloto!#REF!)^(IF($W$14="Semestrais",6,IF($W$14="Anuais",12,1)))-1,$W$15,-V217)</f>
        <v>#REF!</v>
      </c>
      <c r="X217" s="249" t="e">
        <f>ROUND(#REF!*Y$18,0)*$Y$15</f>
        <v>#REF!</v>
      </c>
      <c r="Y217" s="249" t="e">
        <f>PMT((1+Piloto!#REF!)^(IF($Y$14="Semestrais",6,IF($Y$14="Anuais",12,1)))-1,$Y$15,-X217)</f>
        <v>#REF!</v>
      </c>
      <c r="Z217" s="248"/>
      <c r="AA217" s="48" t="str">
        <f>VLOOKUP(A217,Piloto!B295:I672,4,FALSE)</f>
        <v>Contrato</v>
      </c>
      <c r="AD217" s="342"/>
      <c r="AE217" s="342"/>
      <c r="AF217" s="342"/>
      <c r="AG217" s="271"/>
    </row>
    <row r="218" spans="1:33" ht="24" hidden="1">
      <c r="A218" s="253">
        <f>Piloto!B296</f>
        <v>2005</v>
      </c>
      <c r="B218" s="253" t="s">
        <v>167</v>
      </c>
      <c r="C218" s="341">
        <f>Piloto!G296</f>
        <v>47.01</v>
      </c>
      <c r="D218" s="250">
        <v>47.01</v>
      </c>
      <c r="E218" s="250"/>
      <c r="F218" s="251">
        <v>9</v>
      </c>
      <c r="G218" s="251" t="s">
        <v>172</v>
      </c>
      <c r="H218" s="251"/>
      <c r="I218" s="338"/>
      <c r="J218" s="338"/>
      <c r="K218" s="336">
        <f t="shared" si="24"/>
        <v>9803.9140608381203</v>
      </c>
      <c r="L218" s="336">
        <f>VLOOKUP(A218,Piloto!$B$97:$G$442,5,FALSE)</f>
        <v>460882</v>
      </c>
      <c r="M218" s="249">
        <f t="shared" si="25"/>
        <v>18435.28</v>
      </c>
      <c r="N218" s="249">
        <f t="shared" si="26"/>
        <v>9217.64</v>
      </c>
      <c r="O218" s="249">
        <f t="shared" si="27"/>
        <v>7489.3325000000004</v>
      </c>
      <c r="P218" s="249">
        <f t="shared" si="28"/>
        <v>23044.100000000002</v>
      </c>
      <c r="Q218" s="249">
        <f t="shared" si="29"/>
        <v>23044.100000000002</v>
      </c>
      <c r="R218" s="249">
        <f t="shared" si="30"/>
        <v>152091.06</v>
      </c>
      <c r="S218" s="249"/>
      <c r="T218" s="252">
        <f t="shared" si="31"/>
        <v>308790.94</v>
      </c>
      <c r="U218" s="257"/>
      <c r="V218" s="249" t="e">
        <f>ROUND(#REF!*W$18,0)*$W$15</f>
        <v>#REF!</v>
      </c>
      <c r="W218" s="249" t="e">
        <f>PMT((1+Piloto!#REF!)^(IF($W$14="Semestrais",6,IF($W$14="Anuais",12,1)))-1,$W$15,-V218)</f>
        <v>#REF!</v>
      </c>
      <c r="X218" s="249" t="e">
        <f>ROUND(#REF!*Y$18,0)*$Y$15</f>
        <v>#REF!</v>
      </c>
      <c r="Y218" s="249" t="e">
        <f>PMT((1+Piloto!#REF!)^(IF($Y$14="Semestrais",6,IF($Y$14="Anuais",12,1)))-1,$Y$15,-X218)</f>
        <v>#REF!</v>
      </c>
      <c r="Z218" s="248"/>
      <c r="AA218" s="48" t="str">
        <f>VLOOKUP(A218,Piloto!B296:I673,4,FALSE)</f>
        <v>Contrato</v>
      </c>
      <c r="AD218" s="342"/>
      <c r="AE218" s="342"/>
      <c r="AF218" s="342"/>
      <c r="AG218" s="271"/>
    </row>
    <row r="219" spans="1:33" ht="24" hidden="1">
      <c r="A219" s="356">
        <f>Piloto!B297</f>
        <v>2006</v>
      </c>
      <c r="B219" s="253" t="s">
        <v>167</v>
      </c>
      <c r="C219" s="341">
        <f>Piloto!G297</f>
        <v>47.01</v>
      </c>
      <c r="D219" s="250">
        <v>47.01</v>
      </c>
      <c r="E219" s="250"/>
      <c r="F219" s="251">
        <v>16</v>
      </c>
      <c r="G219" s="251" t="s">
        <v>172</v>
      </c>
      <c r="H219" s="251"/>
      <c r="I219" s="338"/>
      <c r="J219" s="338"/>
      <c r="K219" s="336">
        <f t="shared" si="24"/>
        <v>9803.9140608381203</v>
      </c>
      <c r="L219" s="336">
        <f>VLOOKUP(A219,Piloto!$B$97:$G$442,5,FALSE)</f>
        <v>460882</v>
      </c>
      <c r="M219" s="249">
        <f t="shared" si="25"/>
        <v>18435.28</v>
      </c>
      <c r="N219" s="249">
        <f t="shared" si="26"/>
        <v>9217.64</v>
      </c>
      <c r="O219" s="249">
        <f t="shared" si="27"/>
        <v>7489.3325000000004</v>
      </c>
      <c r="P219" s="249">
        <f t="shared" si="28"/>
        <v>23044.100000000002</v>
      </c>
      <c r="Q219" s="249">
        <f t="shared" si="29"/>
        <v>23044.100000000002</v>
      </c>
      <c r="R219" s="249">
        <f t="shared" si="30"/>
        <v>152091.06</v>
      </c>
      <c r="S219" s="249"/>
      <c r="T219" s="252">
        <f t="shared" si="31"/>
        <v>308790.94</v>
      </c>
      <c r="U219" s="257"/>
      <c r="V219" s="249" t="e">
        <f>ROUND(#REF!*W$18,0)*$W$15</f>
        <v>#REF!</v>
      </c>
      <c r="W219" s="249" t="e">
        <f>PMT((1+Piloto!#REF!)^(IF($W$14="Semestrais",6,IF($W$14="Anuais",12,1)))-1,$W$15,-V219)</f>
        <v>#REF!</v>
      </c>
      <c r="X219" s="249" t="e">
        <f>ROUND(#REF!*Y$18,0)*$Y$15</f>
        <v>#REF!</v>
      </c>
      <c r="Y219" s="249" t="e">
        <f>PMT((1+Piloto!#REF!)^(IF($Y$14="Semestrais",6,IF($Y$14="Anuais",12,1)))-1,$Y$15,-X219)</f>
        <v>#REF!</v>
      </c>
      <c r="Z219" s="248"/>
      <c r="AA219" s="48" t="str">
        <f>VLOOKUP(A219,Piloto!B297:I674,4,FALSE)</f>
        <v>Contrato</v>
      </c>
      <c r="AD219" s="342"/>
      <c r="AE219" s="342"/>
      <c r="AF219" s="342"/>
      <c r="AG219" s="271"/>
    </row>
    <row r="220" spans="1:33" ht="24" hidden="1">
      <c r="A220" s="356">
        <f>Piloto!B298</f>
        <v>2007</v>
      </c>
      <c r="B220" s="253" t="s">
        <v>160</v>
      </c>
      <c r="C220" s="341">
        <f>Piloto!G298</f>
        <v>75.959999999999994</v>
      </c>
      <c r="D220" s="250">
        <v>75.959999999999994</v>
      </c>
      <c r="E220" s="250"/>
      <c r="F220" s="251" t="s">
        <v>207</v>
      </c>
      <c r="G220" s="251" t="s">
        <v>161</v>
      </c>
      <c r="H220" s="251"/>
      <c r="I220" s="338"/>
      <c r="J220" s="338"/>
      <c r="K220" s="336">
        <f t="shared" si="24"/>
        <v>9779.067930489733</v>
      </c>
      <c r="L220" s="336">
        <f>VLOOKUP(A220,Piloto!$B$97:$G$442,5,FALSE)</f>
        <v>742818</v>
      </c>
      <c r="M220" s="249">
        <f t="shared" si="25"/>
        <v>29712.720000000001</v>
      </c>
      <c r="N220" s="249">
        <f t="shared" si="26"/>
        <v>14856.36</v>
      </c>
      <c r="O220" s="249">
        <f t="shared" si="27"/>
        <v>12070.7925</v>
      </c>
      <c r="P220" s="249">
        <f t="shared" si="28"/>
        <v>37140.9</v>
      </c>
      <c r="Q220" s="249">
        <f t="shared" si="29"/>
        <v>37140.9</v>
      </c>
      <c r="R220" s="249">
        <f t="shared" si="30"/>
        <v>245129.94</v>
      </c>
      <c r="S220" s="249"/>
      <c r="T220" s="252">
        <f t="shared" si="31"/>
        <v>497688.06000000006</v>
      </c>
      <c r="U220" s="257"/>
      <c r="V220" s="249" t="e">
        <f>ROUND(#REF!*W$18,0)*$W$15</f>
        <v>#REF!</v>
      </c>
      <c r="W220" s="249" t="e">
        <f>PMT((1+Piloto!#REF!)^(IF($W$14="Semestrais",6,IF($W$14="Anuais",12,1)))-1,$W$15,-V220)</f>
        <v>#REF!</v>
      </c>
      <c r="X220" s="249" t="e">
        <f>ROUND(#REF!*Y$18,0)*$Y$15</f>
        <v>#REF!</v>
      </c>
      <c r="Y220" s="249" t="e">
        <f>PMT((1+Piloto!#REF!)^(IF($Y$14="Semestrais",6,IF($Y$14="Anuais",12,1)))-1,$Y$15,-X220)</f>
        <v>#REF!</v>
      </c>
      <c r="Z220" s="248"/>
      <c r="AA220" s="48" t="str">
        <f>VLOOKUP(A220,Piloto!B298:I675,4,FALSE)</f>
        <v>Contrato</v>
      </c>
      <c r="AD220" s="342"/>
      <c r="AE220" s="342"/>
      <c r="AF220" s="342"/>
      <c r="AG220" s="271"/>
    </row>
    <row r="221" spans="1:33" ht="24" hidden="1">
      <c r="A221" s="253">
        <f>Piloto!B299</f>
        <v>2008</v>
      </c>
      <c r="B221" s="253" t="s">
        <v>160</v>
      </c>
      <c r="C221" s="341">
        <f>Piloto!G299</f>
        <v>72.08</v>
      </c>
      <c r="D221" s="250">
        <v>72.08</v>
      </c>
      <c r="E221" s="250"/>
      <c r="F221" s="251">
        <v>299</v>
      </c>
      <c r="G221" s="251" t="s">
        <v>164</v>
      </c>
      <c r="H221" s="251"/>
      <c r="I221" s="338"/>
      <c r="J221" s="338"/>
      <c r="K221" s="336">
        <f t="shared" si="24"/>
        <v>9779.0649278579367</v>
      </c>
      <c r="L221" s="336">
        <f>VLOOKUP(A221,Piloto!$B$97:$G$442,5,FALSE)</f>
        <v>704875</v>
      </c>
      <c r="M221" s="249">
        <f t="shared" si="25"/>
        <v>28195</v>
      </c>
      <c r="N221" s="249">
        <f t="shared" si="26"/>
        <v>14097.5</v>
      </c>
      <c r="O221" s="249">
        <f t="shared" si="27"/>
        <v>11454.21875</v>
      </c>
      <c r="P221" s="249">
        <f t="shared" si="28"/>
        <v>35243.75</v>
      </c>
      <c r="Q221" s="249">
        <f t="shared" si="29"/>
        <v>35243.75</v>
      </c>
      <c r="R221" s="249">
        <f t="shared" si="30"/>
        <v>232608.75</v>
      </c>
      <c r="S221" s="249"/>
      <c r="T221" s="252">
        <f t="shared" si="31"/>
        <v>472266.25</v>
      </c>
      <c r="U221" s="257"/>
      <c r="V221" s="249" t="e">
        <f>ROUND(#REF!*W$18,0)*$W$15</f>
        <v>#REF!</v>
      </c>
      <c r="W221" s="249" t="e">
        <f>PMT((1+Piloto!#REF!)^(IF($W$14="Semestrais",6,IF($W$14="Anuais",12,1)))-1,$W$15,-V221)</f>
        <v>#REF!</v>
      </c>
      <c r="X221" s="249" t="e">
        <f>ROUND(#REF!*Y$18,0)*$Y$15</f>
        <v>#REF!</v>
      </c>
      <c r="Y221" s="249" t="e">
        <f>PMT((1+Piloto!#REF!)^(IF($Y$14="Semestrais",6,IF($Y$14="Anuais",12,1)))-1,$Y$15,-X221)</f>
        <v>#REF!</v>
      </c>
      <c r="Z221" s="248"/>
      <c r="AA221" s="48" t="str">
        <f>VLOOKUP(A221,Piloto!B299:I676,4,FALSE)</f>
        <v>Contrato</v>
      </c>
      <c r="AD221" s="342"/>
      <c r="AE221" s="342"/>
      <c r="AF221" s="342"/>
      <c r="AG221" s="271"/>
    </row>
    <row r="222" spans="1:33" ht="24" hidden="1">
      <c r="A222" s="253">
        <f>Piloto!B300</f>
        <v>2009</v>
      </c>
      <c r="B222" s="253" t="s">
        <v>157</v>
      </c>
      <c r="C222" s="341">
        <f>Piloto!G300</f>
        <v>55.97</v>
      </c>
      <c r="D222" s="250">
        <v>55.97</v>
      </c>
      <c r="E222" s="250"/>
      <c r="F222" s="251">
        <v>234</v>
      </c>
      <c r="G222" s="251" t="s">
        <v>161</v>
      </c>
      <c r="H222" s="251"/>
      <c r="I222" s="338"/>
      <c r="J222" s="338"/>
      <c r="K222" s="336">
        <f t="shared" si="24"/>
        <v>9803.4661425763807</v>
      </c>
      <c r="L222" s="336">
        <f>VLOOKUP(A222,Piloto!$B$97:$G$442,5,FALSE)</f>
        <v>548700</v>
      </c>
      <c r="M222" s="249">
        <f t="shared" si="25"/>
        <v>21948</v>
      </c>
      <c r="N222" s="249">
        <f t="shared" si="26"/>
        <v>10974</v>
      </c>
      <c r="O222" s="249">
        <f t="shared" si="27"/>
        <v>8916.375</v>
      </c>
      <c r="P222" s="249">
        <f t="shared" si="28"/>
        <v>27435</v>
      </c>
      <c r="Q222" s="249">
        <f t="shared" si="29"/>
        <v>27435</v>
      </c>
      <c r="R222" s="249">
        <f t="shared" si="30"/>
        <v>181071</v>
      </c>
      <c r="S222" s="249"/>
      <c r="T222" s="252">
        <f t="shared" si="31"/>
        <v>367629</v>
      </c>
      <c r="U222" s="257"/>
      <c r="V222" s="249" t="e">
        <f>ROUND(#REF!*W$18,0)*$W$15</f>
        <v>#REF!</v>
      </c>
      <c r="W222" s="249" t="e">
        <f>PMT((1+Piloto!#REF!)^(IF($W$14="Semestrais",6,IF($W$14="Anuais",12,1)))-1,$W$15,-V222)</f>
        <v>#REF!</v>
      </c>
      <c r="X222" s="249" t="e">
        <f>ROUND(#REF!*Y$18,0)*$Y$15</f>
        <v>#REF!</v>
      </c>
      <c r="Y222" s="249" t="e">
        <f>PMT((1+Piloto!#REF!)^(IF($Y$14="Semestrais",6,IF($Y$14="Anuais",12,1)))-1,$Y$15,-X222)</f>
        <v>#REF!</v>
      </c>
      <c r="Z222" s="248"/>
      <c r="AA222" s="48" t="str">
        <f>VLOOKUP(A222,Piloto!B300:I677,4,FALSE)</f>
        <v>Contrato</v>
      </c>
      <c r="AD222" s="342"/>
      <c r="AE222" s="342"/>
      <c r="AF222" s="342"/>
      <c r="AG222" s="271"/>
    </row>
    <row r="223" spans="1:33" ht="24" hidden="1">
      <c r="A223" s="253">
        <f>Piloto!B301</f>
        <v>2010</v>
      </c>
      <c r="B223" s="253" t="s">
        <v>167</v>
      </c>
      <c r="C223" s="341">
        <f>Piloto!G301</f>
        <v>51.44</v>
      </c>
      <c r="D223" s="250">
        <v>51.44</v>
      </c>
      <c r="E223" s="250"/>
      <c r="F223" s="251">
        <v>85</v>
      </c>
      <c r="G223" s="251" t="s">
        <v>158</v>
      </c>
      <c r="H223" s="251"/>
      <c r="I223" s="338"/>
      <c r="J223" s="338"/>
      <c r="K223" s="336">
        <f t="shared" si="24"/>
        <v>9726.827371695179</v>
      </c>
      <c r="L223" s="336">
        <f>VLOOKUP(A223,Piloto!$B$97:$G$442,5,FALSE)</f>
        <v>500348</v>
      </c>
      <c r="M223" s="249">
        <f t="shared" si="25"/>
        <v>20013.920000000002</v>
      </c>
      <c r="N223" s="249">
        <f t="shared" si="26"/>
        <v>10006.960000000001</v>
      </c>
      <c r="O223" s="249">
        <f t="shared" si="27"/>
        <v>8130.6550000000007</v>
      </c>
      <c r="P223" s="249">
        <f t="shared" si="28"/>
        <v>25017.4</v>
      </c>
      <c r="Q223" s="249">
        <f t="shared" si="29"/>
        <v>25017.4</v>
      </c>
      <c r="R223" s="249">
        <f t="shared" si="30"/>
        <v>165114.84</v>
      </c>
      <c r="S223" s="249"/>
      <c r="T223" s="252">
        <f t="shared" si="31"/>
        <v>335233.16000000003</v>
      </c>
      <c r="U223" s="257"/>
      <c r="V223" s="249" t="e">
        <f>ROUND(#REF!*W$18,0)*$W$15</f>
        <v>#REF!</v>
      </c>
      <c r="W223" s="249" t="e">
        <f>PMT((1+Piloto!#REF!)^(IF($W$14="Semestrais",6,IF($W$14="Anuais",12,1)))-1,$W$15,-V223)</f>
        <v>#REF!</v>
      </c>
      <c r="X223" s="249" t="e">
        <f>ROUND(#REF!*Y$18,0)*$Y$15</f>
        <v>#REF!</v>
      </c>
      <c r="Y223" s="249" t="e">
        <f>PMT((1+Piloto!#REF!)^(IF($Y$14="Semestrais",6,IF($Y$14="Anuais",12,1)))-1,$Y$15,-X223)</f>
        <v>#REF!</v>
      </c>
      <c r="Z223" s="248"/>
      <c r="AA223" s="48" t="str">
        <f>VLOOKUP(A223,Piloto!B301:I678,4,FALSE)</f>
        <v>Contrato</v>
      </c>
      <c r="AD223" s="342"/>
      <c r="AE223" s="342"/>
      <c r="AF223" s="342"/>
      <c r="AG223" s="271"/>
    </row>
    <row r="224" spans="1:33" ht="24" hidden="1">
      <c r="A224" s="356">
        <f>Piloto!B302</f>
        <v>2011</v>
      </c>
      <c r="B224" s="253" t="s">
        <v>167</v>
      </c>
      <c r="C224" s="341">
        <f>Piloto!G302</f>
        <v>51.44</v>
      </c>
      <c r="D224" s="250">
        <v>51.44</v>
      </c>
      <c r="E224" s="250"/>
      <c r="F224" s="251">
        <v>83</v>
      </c>
      <c r="G224" s="251" t="s">
        <v>158</v>
      </c>
      <c r="H224" s="251"/>
      <c r="I224" s="338"/>
      <c r="J224" s="338"/>
      <c r="K224" s="336">
        <f t="shared" si="24"/>
        <v>9726.827371695179</v>
      </c>
      <c r="L224" s="336">
        <f>VLOOKUP(A224,Piloto!$B$97:$G$442,5,FALSE)</f>
        <v>500348</v>
      </c>
      <c r="M224" s="249">
        <f t="shared" si="25"/>
        <v>20013.920000000002</v>
      </c>
      <c r="N224" s="249">
        <f t="shared" si="26"/>
        <v>10006.960000000001</v>
      </c>
      <c r="O224" s="249">
        <f t="shared" si="27"/>
        <v>8130.6550000000007</v>
      </c>
      <c r="P224" s="249">
        <f t="shared" si="28"/>
        <v>25017.4</v>
      </c>
      <c r="Q224" s="249">
        <f t="shared" si="29"/>
        <v>25017.4</v>
      </c>
      <c r="R224" s="249">
        <f t="shared" si="30"/>
        <v>165114.84</v>
      </c>
      <c r="S224" s="249"/>
      <c r="T224" s="252">
        <f t="shared" si="31"/>
        <v>335233.16000000003</v>
      </c>
      <c r="U224" s="257"/>
      <c r="V224" s="249" t="e">
        <f>ROUND(#REF!*W$18,0)*$W$15</f>
        <v>#REF!</v>
      </c>
      <c r="W224" s="249" t="e">
        <f>PMT((1+Piloto!#REF!)^(IF($W$14="Semestrais",6,IF($W$14="Anuais",12,1)))-1,$W$15,-V224)</f>
        <v>#REF!</v>
      </c>
      <c r="X224" s="249" t="e">
        <f>ROUND(#REF!*Y$18,0)*$Y$15</f>
        <v>#REF!</v>
      </c>
      <c r="Y224" s="249" t="e">
        <f>PMT((1+Piloto!#REF!)^(IF($Y$14="Semestrais",6,IF($Y$14="Anuais",12,1)))-1,$Y$15,-X224)</f>
        <v>#REF!</v>
      </c>
      <c r="Z224" s="248"/>
      <c r="AA224" s="48" t="str">
        <f>VLOOKUP(A224,Piloto!B302:I679,4,FALSE)</f>
        <v>Contrato</v>
      </c>
      <c r="AD224" s="342"/>
      <c r="AE224" s="342"/>
      <c r="AF224" s="342"/>
      <c r="AG224" s="271"/>
    </row>
    <row r="225" spans="1:33" ht="24" hidden="1">
      <c r="A225" s="253">
        <f>Piloto!B303</f>
        <v>2012</v>
      </c>
      <c r="B225" s="253" t="s">
        <v>167</v>
      </c>
      <c r="C225" s="341">
        <f>Piloto!G303</f>
        <v>51.5</v>
      </c>
      <c r="D225" s="250">
        <v>51.5</v>
      </c>
      <c r="E225" s="250"/>
      <c r="F225" s="251">
        <v>71</v>
      </c>
      <c r="G225" s="251" t="s">
        <v>158</v>
      </c>
      <c r="H225" s="251"/>
      <c r="I225" s="338"/>
      <c r="J225" s="338"/>
      <c r="K225" s="336">
        <f t="shared" si="24"/>
        <v>9726.8155339805817</v>
      </c>
      <c r="L225" s="336">
        <f>VLOOKUP(A225,Piloto!$B$97:$G$442,5,FALSE)</f>
        <v>500931</v>
      </c>
      <c r="M225" s="249">
        <f t="shared" si="25"/>
        <v>20037.240000000002</v>
      </c>
      <c r="N225" s="249">
        <f t="shared" si="26"/>
        <v>10018.620000000001</v>
      </c>
      <c r="O225" s="249">
        <f t="shared" si="27"/>
        <v>8140.1287499999999</v>
      </c>
      <c r="P225" s="249">
        <f t="shared" si="28"/>
        <v>25046.550000000003</v>
      </c>
      <c r="Q225" s="249">
        <f t="shared" si="29"/>
        <v>25046.550000000003</v>
      </c>
      <c r="R225" s="249">
        <f t="shared" si="30"/>
        <v>165307.22999999998</v>
      </c>
      <c r="S225" s="249"/>
      <c r="T225" s="252">
        <f t="shared" si="31"/>
        <v>335623.77</v>
      </c>
      <c r="U225" s="257"/>
      <c r="V225" s="249" t="e">
        <f>ROUND(#REF!*W$18,0)*$W$15</f>
        <v>#REF!</v>
      </c>
      <c r="W225" s="249" t="e">
        <f>PMT((1+Piloto!#REF!)^(IF($W$14="Semestrais",6,IF($W$14="Anuais",12,1)))-1,$W$15,-V225)</f>
        <v>#REF!</v>
      </c>
      <c r="X225" s="249" t="e">
        <f>ROUND(#REF!*Y$18,0)*$Y$15</f>
        <v>#REF!</v>
      </c>
      <c r="Y225" s="249" t="e">
        <f>PMT((1+Piloto!#REF!)^(IF($Y$14="Semestrais",6,IF($Y$14="Anuais",12,1)))-1,$Y$15,-X225)</f>
        <v>#REF!</v>
      </c>
      <c r="Z225" s="248"/>
      <c r="AA225" s="48" t="str">
        <f>VLOOKUP(A225,Piloto!B303:I680,4,FALSE)</f>
        <v>Contrato</v>
      </c>
      <c r="AD225" s="342"/>
      <c r="AE225" s="342"/>
      <c r="AF225" s="342"/>
      <c r="AG225" s="271"/>
    </row>
    <row r="226" spans="1:33" ht="24" hidden="1">
      <c r="A226" s="253">
        <f>Piloto!B304</f>
        <v>2101</v>
      </c>
      <c r="B226" s="253" t="s">
        <v>157</v>
      </c>
      <c r="C226" s="341">
        <f>Piloto!G304</f>
        <v>55.97</v>
      </c>
      <c r="D226" s="250">
        <v>55.97</v>
      </c>
      <c r="E226" s="250"/>
      <c r="F226" s="251">
        <v>69</v>
      </c>
      <c r="G226" s="251" t="s">
        <v>158</v>
      </c>
      <c r="H226" s="251"/>
      <c r="I226" s="338"/>
      <c r="J226" s="338"/>
      <c r="K226" s="336">
        <f t="shared" si="24"/>
        <v>9803.4661425763807</v>
      </c>
      <c r="L226" s="336">
        <f>VLOOKUP(A226,Piloto!$B$97:$G$442,5,FALSE)</f>
        <v>548700</v>
      </c>
      <c r="M226" s="249">
        <f t="shared" si="25"/>
        <v>21948</v>
      </c>
      <c r="N226" s="249">
        <f t="shared" si="26"/>
        <v>10974</v>
      </c>
      <c r="O226" s="249">
        <f t="shared" si="27"/>
        <v>8916.375</v>
      </c>
      <c r="P226" s="249">
        <f t="shared" si="28"/>
        <v>27435</v>
      </c>
      <c r="Q226" s="249">
        <f t="shared" si="29"/>
        <v>27435</v>
      </c>
      <c r="R226" s="249">
        <f t="shared" si="30"/>
        <v>181071</v>
      </c>
      <c r="S226" s="249"/>
      <c r="T226" s="252">
        <f t="shared" si="31"/>
        <v>367629</v>
      </c>
      <c r="U226" s="257"/>
      <c r="V226" s="249" t="e">
        <f>ROUND(#REF!*W$18,0)*$W$15</f>
        <v>#REF!</v>
      </c>
      <c r="W226" s="249" t="e">
        <f>PMT((1+Piloto!#REF!)^(IF($W$14="Semestrais",6,IF($W$14="Anuais",12,1)))-1,$W$15,-V226)</f>
        <v>#REF!</v>
      </c>
      <c r="X226" s="249" t="e">
        <f>ROUND(#REF!*Y$18,0)*$Y$15</f>
        <v>#REF!</v>
      </c>
      <c r="Y226" s="249" t="e">
        <f>PMT((1+Piloto!#REF!)^(IF($Y$14="Semestrais",6,IF($Y$14="Anuais",12,1)))-1,$Y$15,-X226)</f>
        <v>#REF!</v>
      </c>
      <c r="Z226" s="248"/>
      <c r="AA226" s="48" t="str">
        <f>VLOOKUP(A226,Piloto!B304:I681,4,FALSE)</f>
        <v>Contrato</v>
      </c>
      <c r="AD226" s="342"/>
      <c r="AE226" s="342"/>
      <c r="AF226" s="342"/>
      <c r="AG226" s="271"/>
    </row>
    <row r="227" spans="1:33" ht="24" hidden="1">
      <c r="A227" s="253">
        <f>Piloto!B305</f>
        <v>2102</v>
      </c>
      <c r="B227" s="253" t="s">
        <v>160</v>
      </c>
      <c r="C227" s="341">
        <f>Piloto!G305</f>
        <v>72.08</v>
      </c>
      <c r="D227" s="250">
        <v>72.08</v>
      </c>
      <c r="E227" s="250"/>
      <c r="F227" s="251">
        <v>95</v>
      </c>
      <c r="G227" s="251" t="s">
        <v>158</v>
      </c>
      <c r="H227" s="251"/>
      <c r="I227" s="338"/>
      <c r="J227" s="338"/>
      <c r="K227" s="336">
        <f t="shared" si="24"/>
        <v>9779.0649278579367</v>
      </c>
      <c r="L227" s="336">
        <f>VLOOKUP(A227,Piloto!$B$97:$G$442,5,FALSE)</f>
        <v>704875</v>
      </c>
      <c r="M227" s="249">
        <f t="shared" si="25"/>
        <v>28195</v>
      </c>
      <c r="N227" s="249">
        <f t="shared" si="26"/>
        <v>14097.5</v>
      </c>
      <c r="O227" s="249">
        <f t="shared" si="27"/>
        <v>11454.21875</v>
      </c>
      <c r="P227" s="249">
        <f t="shared" si="28"/>
        <v>35243.75</v>
      </c>
      <c r="Q227" s="249">
        <f t="shared" si="29"/>
        <v>35243.75</v>
      </c>
      <c r="R227" s="249">
        <f t="shared" si="30"/>
        <v>232608.75</v>
      </c>
      <c r="S227" s="249"/>
      <c r="T227" s="252">
        <f t="shared" si="31"/>
        <v>472266.25</v>
      </c>
      <c r="U227" s="257"/>
      <c r="V227" s="249" t="e">
        <f>ROUND(#REF!*W$18,0)*$W$15</f>
        <v>#REF!</v>
      </c>
      <c r="W227" s="249" t="e">
        <f>PMT((1+Piloto!#REF!)^(IF($W$14="Semestrais",6,IF($W$14="Anuais",12,1)))-1,$W$15,-V227)</f>
        <v>#REF!</v>
      </c>
      <c r="X227" s="249" t="e">
        <f>ROUND(#REF!*Y$18,0)*$Y$15</f>
        <v>#REF!</v>
      </c>
      <c r="Y227" s="249" t="e">
        <f>PMT((1+Piloto!#REF!)^(IF($Y$14="Semestrais",6,IF($Y$14="Anuais",12,1)))-1,$Y$15,-X227)</f>
        <v>#REF!</v>
      </c>
      <c r="Z227" s="248"/>
      <c r="AA227" s="48" t="str">
        <f>VLOOKUP(A227,Piloto!B305:I682,4,FALSE)</f>
        <v>Contrato</v>
      </c>
      <c r="AD227" s="342"/>
      <c r="AE227" s="342"/>
      <c r="AF227" s="342"/>
      <c r="AG227" s="271"/>
    </row>
    <row r="228" spans="1:33" ht="24" hidden="1">
      <c r="A228" s="356">
        <f>Piloto!B306</f>
        <v>2103</v>
      </c>
      <c r="B228" s="253" t="s">
        <v>160</v>
      </c>
      <c r="C228" s="341">
        <f>Piloto!G306</f>
        <v>75.97</v>
      </c>
      <c r="D228" s="250">
        <v>75.97</v>
      </c>
      <c r="E228" s="250"/>
      <c r="F228" s="251">
        <v>248</v>
      </c>
      <c r="G228" s="251" t="s">
        <v>161</v>
      </c>
      <c r="H228" s="251"/>
      <c r="I228" s="338"/>
      <c r="J228" s="338"/>
      <c r="K228" s="336">
        <f t="shared" si="24"/>
        <v>9779.0706857970254</v>
      </c>
      <c r="L228" s="336">
        <f>VLOOKUP(A228,Piloto!$B$97:$G$442,5,FALSE)</f>
        <v>742916</v>
      </c>
      <c r="M228" s="249">
        <f t="shared" si="25"/>
        <v>29716.639999999999</v>
      </c>
      <c r="N228" s="249">
        <f t="shared" si="26"/>
        <v>14858.32</v>
      </c>
      <c r="O228" s="249">
        <f t="shared" si="27"/>
        <v>12072.385</v>
      </c>
      <c r="P228" s="249">
        <f t="shared" si="28"/>
        <v>37145.800000000003</v>
      </c>
      <c r="Q228" s="249">
        <f t="shared" si="29"/>
        <v>37145.800000000003</v>
      </c>
      <c r="R228" s="249">
        <f t="shared" si="30"/>
        <v>245162.27999999997</v>
      </c>
      <c r="S228" s="249"/>
      <c r="T228" s="252">
        <f t="shared" si="31"/>
        <v>497753.72000000003</v>
      </c>
      <c r="U228" s="257"/>
      <c r="V228" s="249" t="e">
        <f>ROUND(#REF!*W$18,0)*$W$15</f>
        <v>#REF!</v>
      </c>
      <c r="W228" s="249" t="e">
        <f>PMT((1+Piloto!#REF!)^(IF($W$14="Semestrais",6,IF($W$14="Anuais",12,1)))-1,$W$15,-V228)</f>
        <v>#REF!</v>
      </c>
      <c r="X228" s="249" t="e">
        <f>ROUND(#REF!*Y$18,0)*$Y$15</f>
        <v>#REF!</v>
      </c>
      <c r="Y228" s="249" t="e">
        <f>PMT((1+Piloto!#REF!)^(IF($Y$14="Semestrais",6,IF($Y$14="Anuais",12,1)))-1,$Y$15,-X228)</f>
        <v>#REF!</v>
      </c>
      <c r="Z228" s="248"/>
      <c r="AA228" s="48" t="str">
        <f>VLOOKUP(A228,Piloto!B306:I683,4,FALSE)</f>
        <v>Contrato</v>
      </c>
      <c r="AD228" s="342"/>
      <c r="AE228" s="342"/>
      <c r="AF228" s="342"/>
      <c r="AG228" s="271"/>
    </row>
    <row r="229" spans="1:33" ht="24" hidden="1">
      <c r="A229" s="253">
        <f>Piloto!B307</f>
        <v>2104</v>
      </c>
      <c r="B229" s="253" t="s">
        <v>167</v>
      </c>
      <c r="C229" s="341">
        <f>Piloto!G307</f>
        <v>47.01</v>
      </c>
      <c r="D229" s="250">
        <v>47.01</v>
      </c>
      <c r="E229" s="250"/>
      <c r="F229" s="251">
        <v>50</v>
      </c>
      <c r="G229" s="251" t="s">
        <v>172</v>
      </c>
      <c r="H229" s="251"/>
      <c r="I229" s="338"/>
      <c r="J229" s="338"/>
      <c r="K229" s="336">
        <f t="shared" si="24"/>
        <v>9803.9140608381203</v>
      </c>
      <c r="L229" s="336">
        <f>VLOOKUP(A229,Piloto!$B$97:$G$442,5,FALSE)</f>
        <v>460882</v>
      </c>
      <c r="M229" s="249">
        <f t="shared" si="25"/>
        <v>18435.28</v>
      </c>
      <c r="N229" s="249">
        <f t="shared" si="26"/>
        <v>9217.64</v>
      </c>
      <c r="O229" s="249">
        <f t="shared" si="27"/>
        <v>7489.3325000000004</v>
      </c>
      <c r="P229" s="249">
        <f t="shared" si="28"/>
        <v>23044.100000000002</v>
      </c>
      <c r="Q229" s="249">
        <f t="shared" si="29"/>
        <v>23044.100000000002</v>
      </c>
      <c r="R229" s="249">
        <f t="shared" si="30"/>
        <v>152091.06</v>
      </c>
      <c r="S229" s="249"/>
      <c r="T229" s="252">
        <f t="shared" si="31"/>
        <v>308790.94</v>
      </c>
      <c r="U229" s="257"/>
      <c r="V229" s="249" t="e">
        <f>ROUND(#REF!*W$18,0)*$W$15</f>
        <v>#REF!</v>
      </c>
      <c r="W229" s="249" t="e">
        <f>PMT((1+Piloto!#REF!)^(IF($W$14="Semestrais",6,IF($W$14="Anuais",12,1)))-1,$W$15,-V229)</f>
        <v>#REF!</v>
      </c>
      <c r="X229" s="249" t="e">
        <f>ROUND(#REF!*Y$18,0)*$Y$15</f>
        <v>#REF!</v>
      </c>
      <c r="Y229" s="249" t="e">
        <f>PMT((1+Piloto!#REF!)^(IF($Y$14="Semestrais",6,IF($Y$14="Anuais",12,1)))-1,$Y$15,-X229)</f>
        <v>#REF!</v>
      </c>
      <c r="Z229" s="248"/>
      <c r="AA229" s="48" t="str">
        <f>VLOOKUP(A229,Piloto!B307:I684,4,FALSE)</f>
        <v>Contrato</v>
      </c>
      <c r="AD229" s="342"/>
      <c r="AE229" s="342"/>
      <c r="AF229" s="342"/>
      <c r="AG229" s="271"/>
    </row>
    <row r="230" spans="1:33" ht="24" hidden="1">
      <c r="A230" s="253">
        <f>Piloto!B308</f>
        <v>2105</v>
      </c>
      <c r="B230" s="253" t="s">
        <v>167</v>
      </c>
      <c r="C230" s="341">
        <f>Piloto!G308</f>
        <v>47.01</v>
      </c>
      <c r="D230" s="250">
        <v>47.01</v>
      </c>
      <c r="E230" s="250"/>
      <c r="F230" s="251">
        <v>51</v>
      </c>
      <c r="G230" s="251" t="s">
        <v>172</v>
      </c>
      <c r="H230" s="251"/>
      <c r="I230" s="338"/>
      <c r="J230" s="338"/>
      <c r="K230" s="336">
        <f t="shared" si="24"/>
        <v>9803.9140608381203</v>
      </c>
      <c r="L230" s="336">
        <f>VLOOKUP(A230,Piloto!$B$97:$G$442,5,FALSE)</f>
        <v>460882</v>
      </c>
      <c r="M230" s="249">
        <f t="shared" si="25"/>
        <v>18435.28</v>
      </c>
      <c r="N230" s="249">
        <f t="shared" si="26"/>
        <v>9217.64</v>
      </c>
      <c r="O230" s="249">
        <f t="shared" si="27"/>
        <v>7489.3325000000004</v>
      </c>
      <c r="P230" s="249">
        <f t="shared" si="28"/>
        <v>23044.100000000002</v>
      </c>
      <c r="Q230" s="249">
        <f t="shared" si="29"/>
        <v>23044.100000000002</v>
      </c>
      <c r="R230" s="249">
        <f t="shared" si="30"/>
        <v>152091.06</v>
      </c>
      <c r="S230" s="249"/>
      <c r="T230" s="252">
        <f t="shared" si="31"/>
        <v>308790.94</v>
      </c>
      <c r="U230" s="257"/>
      <c r="V230" s="249" t="e">
        <f>ROUND(#REF!*W$18,0)*$W$15</f>
        <v>#REF!</v>
      </c>
      <c r="W230" s="249" t="e">
        <f>PMT((1+Piloto!#REF!)^(IF($W$14="Semestrais",6,IF($W$14="Anuais",12,1)))-1,$W$15,-V230)</f>
        <v>#REF!</v>
      </c>
      <c r="X230" s="249" t="e">
        <f>ROUND(#REF!*Y$18,0)*$Y$15</f>
        <v>#REF!</v>
      </c>
      <c r="Y230" s="249" t="e">
        <f>PMT((1+Piloto!#REF!)^(IF($Y$14="Semestrais",6,IF($Y$14="Anuais",12,1)))-1,$Y$15,-X230)</f>
        <v>#REF!</v>
      </c>
      <c r="Z230" s="248"/>
      <c r="AA230" s="48" t="str">
        <f>VLOOKUP(A230,Piloto!B308:I685,4,FALSE)</f>
        <v>Contrato</v>
      </c>
      <c r="AD230" s="342"/>
      <c r="AE230" s="342"/>
      <c r="AF230" s="342"/>
      <c r="AG230" s="271"/>
    </row>
    <row r="231" spans="1:33" ht="24" hidden="1">
      <c r="A231" s="356">
        <f>Piloto!B309</f>
        <v>2106</v>
      </c>
      <c r="B231" s="253" t="s">
        <v>167</v>
      </c>
      <c r="C231" s="341">
        <f>Piloto!G309</f>
        <v>47.01</v>
      </c>
      <c r="D231" s="250">
        <v>47.01</v>
      </c>
      <c r="E231" s="250"/>
      <c r="F231" s="251">
        <v>10</v>
      </c>
      <c r="G231" s="251" t="s">
        <v>172</v>
      </c>
      <c r="H231" s="251"/>
      <c r="I231" s="338"/>
      <c r="J231" s="338"/>
      <c r="K231" s="336">
        <f t="shared" si="24"/>
        <v>9803.9140608381203</v>
      </c>
      <c r="L231" s="336">
        <f>VLOOKUP(A231,Piloto!$B$97:$G$442,5,FALSE)</f>
        <v>460882</v>
      </c>
      <c r="M231" s="249">
        <f t="shared" si="25"/>
        <v>18435.28</v>
      </c>
      <c r="N231" s="249">
        <f t="shared" si="26"/>
        <v>9217.64</v>
      </c>
      <c r="O231" s="249">
        <f t="shared" si="27"/>
        <v>7489.3325000000004</v>
      </c>
      <c r="P231" s="249">
        <f t="shared" si="28"/>
        <v>23044.100000000002</v>
      </c>
      <c r="Q231" s="249">
        <f t="shared" si="29"/>
        <v>23044.100000000002</v>
      </c>
      <c r="R231" s="249">
        <f t="shared" si="30"/>
        <v>152091.06</v>
      </c>
      <c r="S231" s="249"/>
      <c r="T231" s="252">
        <f t="shared" si="31"/>
        <v>308790.94</v>
      </c>
      <c r="U231" s="257"/>
      <c r="V231" s="249" t="e">
        <f>ROUND(#REF!*W$18,0)*$W$15</f>
        <v>#REF!</v>
      </c>
      <c r="W231" s="249" t="e">
        <f>PMT((1+Piloto!#REF!)^(IF($W$14="Semestrais",6,IF($W$14="Anuais",12,1)))-1,$W$15,-V231)</f>
        <v>#REF!</v>
      </c>
      <c r="X231" s="249" t="e">
        <f>ROUND(#REF!*Y$18,0)*$Y$15</f>
        <v>#REF!</v>
      </c>
      <c r="Y231" s="249" t="e">
        <f>PMT((1+Piloto!#REF!)^(IF($Y$14="Semestrais",6,IF($Y$14="Anuais",12,1)))-1,$Y$15,-X231)</f>
        <v>#REF!</v>
      </c>
      <c r="Z231" s="248"/>
      <c r="AA231" s="48" t="str">
        <f>VLOOKUP(A231,Piloto!B309:I686,4,FALSE)</f>
        <v>Contrato</v>
      </c>
      <c r="AD231" s="342"/>
      <c r="AE231" s="342"/>
      <c r="AF231" s="342"/>
      <c r="AG231" s="271"/>
    </row>
    <row r="232" spans="1:33" ht="24" hidden="1">
      <c r="A232" s="356">
        <f>Piloto!B310</f>
        <v>2107</v>
      </c>
      <c r="B232" s="253" t="s">
        <v>160</v>
      </c>
      <c r="C232" s="341">
        <f>Piloto!G310</f>
        <v>75.959999999999994</v>
      </c>
      <c r="D232" s="250">
        <v>75.959999999999994</v>
      </c>
      <c r="E232" s="250"/>
      <c r="F232" s="251">
        <v>209</v>
      </c>
      <c r="G232" s="251" t="s">
        <v>161</v>
      </c>
      <c r="H232" s="251"/>
      <c r="I232" s="338"/>
      <c r="J232" s="338"/>
      <c r="K232" s="336">
        <f t="shared" si="24"/>
        <v>9779.067930489733</v>
      </c>
      <c r="L232" s="336">
        <f>VLOOKUP(A232,Piloto!$B$97:$G$442,5,FALSE)</f>
        <v>742818</v>
      </c>
      <c r="M232" s="249">
        <f t="shared" si="25"/>
        <v>29712.720000000001</v>
      </c>
      <c r="N232" s="249">
        <f t="shared" si="26"/>
        <v>14856.36</v>
      </c>
      <c r="O232" s="249">
        <f t="shared" si="27"/>
        <v>12070.7925</v>
      </c>
      <c r="P232" s="249">
        <f t="shared" si="28"/>
        <v>37140.9</v>
      </c>
      <c r="Q232" s="249">
        <f t="shared" si="29"/>
        <v>37140.9</v>
      </c>
      <c r="R232" s="249">
        <f t="shared" si="30"/>
        <v>245129.94</v>
      </c>
      <c r="S232" s="249"/>
      <c r="T232" s="252">
        <f t="shared" si="31"/>
        <v>497688.06000000006</v>
      </c>
      <c r="U232" s="257"/>
      <c r="V232" s="249" t="e">
        <f>ROUND(#REF!*W$18,0)*$W$15</f>
        <v>#REF!</v>
      </c>
      <c r="W232" s="249" t="e">
        <f>PMT((1+Piloto!#REF!)^(IF($W$14="Semestrais",6,IF($W$14="Anuais",12,1)))-1,$W$15,-V232)</f>
        <v>#REF!</v>
      </c>
      <c r="X232" s="249" t="e">
        <f>ROUND(#REF!*Y$18,0)*$Y$15</f>
        <v>#REF!</v>
      </c>
      <c r="Y232" s="249" t="e">
        <f>PMT((1+Piloto!#REF!)^(IF($Y$14="Semestrais",6,IF($Y$14="Anuais",12,1)))-1,$Y$15,-X232)</f>
        <v>#REF!</v>
      </c>
      <c r="Z232" s="248"/>
      <c r="AA232" s="48" t="str">
        <f>VLOOKUP(A232,Piloto!B310:I687,4,FALSE)</f>
        <v>Contrato</v>
      </c>
      <c r="AD232" s="342"/>
      <c r="AE232" s="342"/>
      <c r="AF232" s="342"/>
      <c r="AG232" s="271"/>
    </row>
    <row r="233" spans="1:33" ht="24" hidden="1">
      <c r="A233" s="253">
        <f>Piloto!B311</f>
        <v>2108</v>
      </c>
      <c r="B233" s="253" t="s">
        <v>160</v>
      </c>
      <c r="C233" s="341">
        <f>Piloto!G311</f>
        <v>72.08</v>
      </c>
      <c r="D233" s="250">
        <v>72.08</v>
      </c>
      <c r="E233" s="250"/>
      <c r="F233" s="251">
        <v>46</v>
      </c>
      <c r="G233" s="251" t="s">
        <v>172</v>
      </c>
      <c r="H233" s="251"/>
      <c r="I233" s="338"/>
      <c r="J233" s="338"/>
      <c r="K233" s="336">
        <f t="shared" si="24"/>
        <v>9779.0649278579367</v>
      </c>
      <c r="L233" s="336">
        <f>VLOOKUP(A233,Piloto!$B$97:$G$442,5,FALSE)</f>
        <v>704875</v>
      </c>
      <c r="M233" s="249">
        <f t="shared" si="25"/>
        <v>28195</v>
      </c>
      <c r="N233" s="249">
        <f t="shared" si="26"/>
        <v>14097.5</v>
      </c>
      <c r="O233" s="249">
        <f t="shared" si="27"/>
        <v>11454.21875</v>
      </c>
      <c r="P233" s="249">
        <f t="shared" si="28"/>
        <v>35243.75</v>
      </c>
      <c r="Q233" s="249">
        <f t="shared" si="29"/>
        <v>35243.75</v>
      </c>
      <c r="R233" s="249">
        <f t="shared" si="30"/>
        <v>232608.75</v>
      </c>
      <c r="S233" s="249"/>
      <c r="T233" s="252">
        <f t="shared" si="31"/>
        <v>472266.25</v>
      </c>
      <c r="U233" s="257"/>
      <c r="V233" s="249" t="e">
        <f>ROUND(#REF!*W$18,0)*$W$15</f>
        <v>#REF!</v>
      </c>
      <c r="W233" s="249" t="e">
        <f>PMT((1+Piloto!#REF!)^(IF($W$14="Semestrais",6,IF($W$14="Anuais",12,1)))-1,$W$15,-V233)</f>
        <v>#REF!</v>
      </c>
      <c r="X233" s="249" t="e">
        <f>ROUND(#REF!*Y$18,0)*$Y$15</f>
        <v>#REF!</v>
      </c>
      <c r="Y233" s="249" t="e">
        <f>PMT((1+Piloto!#REF!)^(IF($Y$14="Semestrais",6,IF($Y$14="Anuais",12,1)))-1,$Y$15,-X233)</f>
        <v>#REF!</v>
      </c>
      <c r="Z233" s="248"/>
      <c r="AA233" s="48" t="str">
        <f>VLOOKUP(A233,Piloto!B311:I688,4,FALSE)</f>
        <v>Contrato</v>
      </c>
      <c r="AD233" s="342"/>
      <c r="AE233" s="342"/>
      <c r="AF233" s="342"/>
      <c r="AG233" s="271"/>
    </row>
    <row r="234" spans="1:33" ht="24" hidden="1">
      <c r="A234" s="356">
        <f>Piloto!B312</f>
        <v>2109</v>
      </c>
      <c r="B234" s="253" t="s">
        <v>157</v>
      </c>
      <c r="C234" s="341">
        <f>Piloto!G312</f>
        <v>55.97</v>
      </c>
      <c r="D234" s="250">
        <v>55.97</v>
      </c>
      <c r="E234" s="250"/>
      <c r="F234" s="251">
        <v>72</v>
      </c>
      <c r="G234" s="251" t="s">
        <v>158</v>
      </c>
      <c r="H234" s="251"/>
      <c r="I234" s="338"/>
      <c r="J234" s="338"/>
      <c r="K234" s="336">
        <f t="shared" si="24"/>
        <v>9803.4661425763807</v>
      </c>
      <c r="L234" s="336">
        <f>VLOOKUP(A234,Piloto!$B$97:$G$442,5,FALSE)</f>
        <v>548700</v>
      </c>
      <c r="M234" s="249">
        <f t="shared" si="25"/>
        <v>21948</v>
      </c>
      <c r="N234" s="249">
        <f t="shared" si="26"/>
        <v>10974</v>
      </c>
      <c r="O234" s="249">
        <f t="shared" si="27"/>
        <v>8916.375</v>
      </c>
      <c r="P234" s="249">
        <f t="shared" si="28"/>
        <v>27435</v>
      </c>
      <c r="Q234" s="249">
        <f t="shared" si="29"/>
        <v>27435</v>
      </c>
      <c r="R234" s="249">
        <f t="shared" si="30"/>
        <v>181071</v>
      </c>
      <c r="S234" s="249"/>
      <c r="T234" s="252">
        <f t="shared" si="31"/>
        <v>367629</v>
      </c>
      <c r="U234" s="257"/>
      <c r="V234" s="249" t="e">
        <f>ROUND(#REF!*W$18,0)*$W$15</f>
        <v>#REF!</v>
      </c>
      <c r="W234" s="249" t="e">
        <f>PMT((1+Piloto!#REF!)^(IF($W$14="Semestrais",6,IF($W$14="Anuais",12,1)))-1,$W$15,-V234)</f>
        <v>#REF!</v>
      </c>
      <c r="X234" s="249" t="e">
        <f>ROUND(#REF!*Y$18,0)*$Y$15</f>
        <v>#REF!</v>
      </c>
      <c r="Y234" s="249" t="e">
        <f>PMT((1+Piloto!#REF!)^(IF($Y$14="Semestrais",6,IF($Y$14="Anuais",12,1)))-1,$Y$15,-X234)</f>
        <v>#REF!</v>
      </c>
      <c r="Z234" s="248"/>
      <c r="AA234" s="48" t="str">
        <f>VLOOKUP(A234,Piloto!B312:I689,4,FALSE)</f>
        <v>Contrato</v>
      </c>
      <c r="AD234" s="342"/>
      <c r="AE234" s="342"/>
      <c r="AF234" s="342"/>
      <c r="AG234" s="271"/>
    </row>
    <row r="235" spans="1:33" ht="24" hidden="1">
      <c r="A235" s="253">
        <f>Piloto!B313</f>
        <v>2110</v>
      </c>
      <c r="B235" s="253" t="s">
        <v>167</v>
      </c>
      <c r="C235" s="341">
        <f>Piloto!G313</f>
        <v>51.44</v>
      </c>
      <c r="D235" s="250">
        <v>51.44</v>
      </c>
      <c r="E235" s="250"/>
      <c r="F235" s="251">
        <v>84</v>
      </c>
      <c r="G235" s="251" t="s">
        <v>158</v>
      </c>
      <c r="H235" s="251"/>
      <c r="I235" s="338"/>
      <c r="J235" s="338"/>
      <c r="K235" s="336">
        <f t="shared" si="24"/>
        <v>9726.827371695179</v>
      </c>
      <c r="L235" s="336">
        <f>VLOOKUP(A235,Piloto!$B$97:$G$442,5,FALSE)</f>
        <v>500348</v>
      </c>
      <c r="M235" s="249">
        <f t="shared" si="25"/>
        <v>20013.920000000002</v>
      </c>
      <c r="N235" s="249">
        <f t="shared" si="26"/>
        <v>10006.960000000001</v>
      </c>
      <c r="O235" s="249">
        <f t="shared" si="27"/>
        <v>8130.6550000000007</v>
      </c>
      <c r="P235" s="249">
        <f t="shared" si="28"/>
        <v>25017.4</v>
      </c>
      <c r="Q235" s="249">
        <f t="shared" si="29"/>
        <v>25017.4</v>
      </c>
      <c r="R235" s="249">
        <f t="shared" si="30"/>
        <v>165114.84</v>
      </c>
      <c r="S235" s="249"/>
      <c r="T235" s="252">
        <f t="shared" si="31"/>
        <v>335233.16000000003</v>
      </c>
      <c r="U235" s="257"/>
      <c r="V235" s="249" t="e">
        <f>ROUND(#REF!*W$18,0)*$W$15</f>
        <v>#REF!</v>
      </c>
      <c r="W235" s="249" t="e">
        <f>PMT((1+Piloto!#REF!)^(IF($W$14="Semestrais",6,IF($W$14="Anuais",12,1)))-1,$W$15,-V235)</f>
        <v>#REF!</v>
      </c>
      <c r="X235" s="249" t="e">
        <f>ROUND(#REF!*Y$18,0)*$Y$15</f>
        <v>#REF!</v>
      </c>
      <c r="Y235" s="249" t="e">
        <f>PMT((1+Piloto!#REF!)^(IF($Y$14="Semestrais",6,IF($Y$14="Anuais",12,1)))-1,$Y$15,-X235)</f>
        <v>#REF!</v>
      </c>
      <c r="Z235" s="248"/>
      <c r="AA235" s="48" t="str">
        <f>VLOOKUP(A235,Piloto!B313:I690,4,FALSE)</f>
        <v>Contrato</v>
      </c>
      <c r="AD235" s="342"/>
      <c r="AE235" s="342"/>
      <c r="AF235" s="342"/>
      <c r="AG235" s="271"/>
    </row>
    <row r="236" spans="1:33" ht="24" hidden="1">
      <c r="A236" s="253">
        <f>Piloto!B314</f>
        <v>2111</v>
      </c>
      <c r="B236" s="253" t="s">
        <v>167</v>
      </c>
      <c r="C236" s="341">
        <f>Piloto!G314</f>
        <v>51.5</v>
      </c>
      <c r="D236" s="250">
        <v>51.5</v>
      </c>
      <c r="E236" s="250"/>
      <c r="F236" s="251">
        <v>73</v>
      </c>
      <c r="G236" s="251" t="s">
        <v>158</v>
      </c>
      <c r="H236" s="251"/>
      <c r="I236" s="338"/>
      <c r="J236" s="338"/>
      <c r="K236" s="336">
        <f t="shared" si="24"/>
        <v>9726.8155339805817</v>
      </c>
      <c r="L236" s="336">
        <f>VLOOKUP(A236,Piloto!$B$97:$G$442,5,FALSE)</f>
        <v>500931</v>
      </c>
      <c r="M236" s="249">
        <f t="shared" si="25"/>
        <v>20037.240000000002</v>
      </c>
      <c r="N236" s="249">
        <f t="shared" si="26"/>
        <v>10018.620000000001</v>
      </c>
      <c r="O236" s="249">
        <f t="shared" si="27"/>
        <v>8140.1287499999999</v>
      </c>
      <c r="P236" s="249">
        <f t="shared" si="28"/>
        <v>25046.550000000003</v>
      </c>
      <c r="Q236" s="249">
        <f t="shared" si="29"/>
        <v>25046.550000000003</v>
      </c>
      <c r="R236" s="249">
        <f t="shared" si="30"/>
        <v>165307.22999999998</v>
      </c>
      <c r="S236" s="249"/>
      <c r="T236" s="252">
        <f t="shared" si="31"/>
        <v>335623.77</v>
      </c>
      <c r="U236" s="257"/>
      <c r="V236" s="249" t="e">
        <f>ROUND(#REF!*W$18,0)*$W$15</f>
        <v>#REF!</v>
      </c>
      <c r="W236" s="249" t="e">
        <f>PMT((1+Piloto!#REF!)^(IF($W$14="Semestrais",6,IF($W$14="Anuais",12,1)))-1,$W$15,-V236)</f>
        <v>#REF!</v>
      </c>
      <c r="X236" s="249" t="e">
        <f>ROUND(#REF!*Y$18,0)*$Y$15</f>
        <v>#REF!</v>
      </c>
      <c r="Y236" s="249" t="e">
        <f>PMT((1+Piloto!#REF!)^(IF($Y$14="Semestrais",6,IF($Y$14="Anuais",12,1)))-1,$Y$15,-X236)</f>
        <v>#REF!</v>
      </c>
      <c r="Z236" s="248"/>
      <c r="AA236" s="48" t="str">
        <f>VLOOKUP(A236,Piloto!B314:I691,4,FALSE)</f>
        <v>Contrato</v>
      </c>
      <c r="AD236" s="342"/>
      <c r="AE236" s="342"/>
      <c r="AF236" s="342"/>
      <c r="AG236" s="271"/>
    </row>
    <row r="237" spans="1:33" ht="24" hidden="1">
      <c r="A237" s="356">
        <f>Piloto!B315</f>
        <v>2112</v>
      </c>
      <c r="B237" s="253" t="s">
        <v>167</v>
      </c>
      <c r="C237" s="341">
        <f>Piloto!G315</f>
        <v>51.44</v>
      </c>
      <c r="D237" s="250">
        <v>51.44</v>
      </c>
      <c r="E237" s="250"/>
      <c r="F237" s="251">
        <v>74</v>
      </c>
      <c r="G237" s="251" t="s">
        <v>158</v>
      </c>
      <c r="H237" s="251"/>
      <c r="I237" s="338"/>
      <c r="J237" s="338"/>
      <c r="K237" s="336">
        <f t="shared" si="24"/>
        <v>9726.827371695179</v>
      </c>
      <c r="L237" s="336">
        <f>VLOOKUP(A237,Piloto!$B$97:$G$442,5,FALSE)</f>
        <v>500348</v>
      </c>
      <c r="M237" s="249">
        <f t="shared" si="25"/>
        <v>20013.920000000002</v>
      </c>
      <c r="N237" s="249">
        <f t="shared" si="26"/>
        <v>10006.960000000001</v>
      </c>
      <c r="O237" s="249">
        <f t="shared" si="27"/>
        <v>8130.6550000000007</v>
      </c>
      <c r="P237" s="249">
        <f t="shared" si="28"/>
        <v>25017.4</v>
      </c>
      <c r="Q237" s="249">
        <f t="shared" si="29"/>
        <v>25017.4</v>
      </c>
      <c r="R237" s="249">
        <f t="shared" si="30"/>
        <v>165114.84</v>
      </c>
      <c r="S237" s="249"/>
      <c r="T237" s="252">
        <f t="shared" si="31"/>
        <v>335233.16000000003</v>
      </c>
      <c r="U237" s="257"/>
      <c r="V237" s="249" t="e">
        <f>ROUND(#REF!*W$18,0)*$W$15</f>
        <v>#REF!</v>
      </c>
      <c r="W237" s="249" t="e">
        <f>PMT((1+Piloto!#REF!)^(IF($W$14="Semestrais",6,IF($W$14="Anuais",12,1)))-1,$W$15,-V237)</f>
        <v>#REF!</v>
      </c>
      <c r="X237" s="249" t="e">
        <f>ROUND(#REF!*Y$18,0)*$Y$15</f>
        <v>#REF!</v>
      </c>
      <c r="Y237" s="249" t="e">
        <f>PMT((1+Piloto!#REF!)^(IF($Y$14="Semestrais",6,IF($Y$14="Anuais",12,1)))-1,$Y$15,-X237)</f>
        <v>#REF!</v>
      </c>
      <c r="Z237" s="248"/>
      <c r="AA237" s="48" t="str">
        <f>VLOOKUP(A237,Piloto!B315:I692,4,FALSE)</f>
        <v>Contrato</v>
      </c>
      <c r="AD237" s="342"/>
      <c r="AE237" s="342"/>
      <c r="AF237" s="342"/>
      <c r="AG237" s="271"/>
    </row>
    <row r="238" spans="1:33" ht="24" hidden="1">
      <c r="A238" s="253">
        <f>Piloto!B316</f>
        <v>2201</v>
      </c>
      <c r="B238" s="253" t="s">
        <v>157</v>
      </c>
      <c r="C238" s="341">
        <f>Piloto!G316</f>
        <v>55.97</v>
      </c>
      <c r="D238" s="250">
        <v>55.97</v>
      </c>
      <c r="E238" s="250"/>
      <c r="F238" s="251">
        <v>75</v>
      </c>
      <c r="G238" s="251" t="s">
        <v>158</v>
      </c>
      <c r="H238" s="251"/>
      <c r="I238" s="338"/>
      <c r="J238" s="338"/>
      <c r="K238" s="336">
        <f t="shared" si="24"/>
        <v>9803.4661425763807</v>
      </c>
      <c r="L238" s="336">
        <f>VLOOKUP(A238,Piloto!$B$97:$G$442,5,FALSE)</f>
        <v>548700</v>
      </c>
      <c r="M238" s="249">
        <f t="shared" si="25"/>
        <v>21948</v>
      </c>
      <c r="N238" s="249">
        <f t="shared" si="26"/>
        <v>10974</v>
      </c>
      <c r="O238" s="249">
        <f t="shared" si="27"/>
        <v>8916.375</v>
      </c>
      <c r="P238" s="249">
        <f t="shared" si="28"/>
        <v>27435</v>
      </c>
      <c r="Q238" s="249">
        <f t="shared" si="29"/>
        <v>27435</v>
      </c>
      <c r="R238" s="249">
        <f t="shared" si="30"/>
        <v>181071</v>
      </c>
      <c r="S238" s="249"/>
      <c r="T238" s="252">
        <f t="shared" si="31"/>
        <v>367629</v>
      </c>
      <c r="U238" s="257"/>
      <c r="V238" s="249" t="e">
        <f>ROUND(#REF!*W$18,0)*$W$15</f>
        <v>#REF!</v>
      </c>
      <c r="W238" s="249" t="e">
        <f>PMT((1+Piloto!#REF!)^(IF($W$14="Semestrais",6,IF($W$14="Anuais",12,1)))-1,$W$15,-V238)</f>
        <v>#REF!</v>
      </c>
      <c r="X238" s="249" t="e">
        <f>ROUND(#REF!*Y$18,0)*$Y$15</f>
        <v>#REF!</v>
      </c>
      <c r="Y238" s="249" t="e">
        <f>PMT((1+Piloto!#REF!)^(IF($Y$14="Semestrais",6,IF($Y$14="Anuais",12,1)))-1,$Y$15,-X238)</f>
        <v>#REF!</v>
      </c>
      <c r="Z238" s="248"/>
      <c r="AA238" s="48" t="str">
        <f>VLOOKUP(A238,Piloto!B316:I693,4,FALSE)</f>
        <v>Contrato</v>
      </c>
      <c r="AD238" s="342"/>
      <c r="AE238" s="342"/>
      <c r="AF238" s="342"/>
      <c r="AG238" s="271"/>
    </row>
    <row r="239" spans="1:33" ht="24" hidden="1">
      <c r="A239" s="253">
        <f>Piloto!B317</f>
        <v>2202</v>
      </c>
      <c r="B239" s="253" t="s">
        <v>160</v>
      </c>
      <c r="C239" s="341">
        <f>Piloto!G317</f>
        <v>72.08</v>
      </c>
      <c r="D239" s="250">
        <v>72.08</v>
      </c>
      <c r="E239" s="250"/>
      <c r="F239" s="251">
        <v>91</v>
      </c>
      <c r="G239" s="251" t="s">
        <v>158</v>
      </c>
      <c r="H239" s="251"/>
      <c r="I239" s="338"/>
      <c r="J239" s="338"/>
      <c r="K239" s="336">
        <f t="shared" si="24"/>
        <v>9779.0649278579367</v>
      </c>
      <c r="L239" s="336">
        <f>VLOOKUP(A239,Piloto!$B$97:$G$442,5,FALSE)</f>
        <v>704875</v>
      </c>
      <c r="M239" s="249">
        <f t="shared" si="25"/>
        <v>28195</v>
      </c>
      <c r="N239" s="249">
        <f t="shared" si="26"/>
        <v>14097.5</v>
      </c>
      <c r="O239" s="249">
        <f t="shared" si="27"/>
        <v>11454.21875</v>
      </c>
      <c r="P239" s="249">
        <f t="shared" si="28"/>
        <v>35243.75</v>
      </c>
      <c r="Q239" s="249">
        <f t="shared" si="29"/>
        <v>35243.75</v>
      </c>
      <c r="R239" s="249">
        <f t="shared" si="30"/>
        <v>232608.75</v>
      </c>
      <c r="S239" s="249"/>
      <c r="T239" s="252">
        <f t="shared" si="31"/>
        <v>472266.25</v>
      </c>
      <c r="U239" s="257"/>
      <c r="V239" s="249" t="e">
        <f>ROUND(#REF!*W$18,0)*$W$15</f>
        <v>#REF!</v>
      </c>
      <c r="W239" s="249" t="e">
        <f>PMT((1+Piloto!#REF!)^(IF($W$14="Semestrais",6,IF($W$14="Anuais",12,1)))-1,$W$15,-V239)</f>
        <v>#REF!</v>
      </c>
      <c r="X239" s="249" t="e">
        <f>ROUND(#REF!*Y$18,0)*$Y$15</f>
        <v>#REF!</v>
      </c>
      <c r="Y239" s="249" t="e">
        <f>PMT((1+Piloto!#REF!)^(IF($Y$14="Semestrais",6,IF($Y$14="Anuais",12,1)))-1,$Y$15,-X239)</f>
        <v>#REF!</v>
      </c>
      <c r="Z239" s="248"/>
      <c r="AA239" s="48" t="str">
        <f>VLOOKUP(A239,Piloto!B317:I694,4,FALSE)</f>
        <v>Contrato</v>
      </c>
      <c r="AD239" s="342"/>
      <c r="AE239" s="342"/>
      <c r="AF239" s="342"/>
      <c r="AG239" s="271"/>
    </row>
    <row r="240" spans="1:33" ht="24" hidden="1">
      <c r="A240" s="253">
        <f>Piloto!B318</f>
        <v>2203</v>
      </c>
      <c r="B240" s="253" t="s">
        <v>160</v>
      </c>
      <c r="C240" s="341">
        <f>Piloto!G318</f>
        <v>75.97</v>
      </c>
      <c r="D240" s="250">
        <v>75.97</v>
      </c>
      <c r="E240" s="250"/>
      <c r="F240" s="251">
        <v>246</v>
      </c>
      <c r="G240" s="251" t="s">
        <v>161</v>
      </c>
      <c r="H240" s="251"/>
      <c r="I240" s="338"/>
      <c r="J240" s="338"/>
      <c r="K240" s="336">
        <f t="shared" si="24"/>
        <v>9779.0706857970254</v>
      </c>
      <c r="L240" s="336">
        <f>VLOOKUP(A240,Piloto!$B$97:$G$442,5,FALSE)</f>
        <v>742916</v>
      </c>
      <c r="M240" s="249">
        <f t="shared" si="25"/>
        <v>29716.639999999999</v>
      </c>
      <c r="N240" s="249">
        <f t="shared" si="26"/>
        <v>14858.32</v>
      </c>
      <c r="O240" s="249">
        <f t="shared" si="27"/>
        <v>12072.385</v>
      </c>
      <c r="P240" s="249">
        <f t="shared" si="28"/>
        <v>37145.800000000003</v>
      </c>
      <c r="Q240" s="249">
        <f t="shared" si="29"/>
        <v>37145.800000000003</v>
      </c>
      <c r="R240" s="249">
        <f t="shared" si="30"/>
        <v>245162.27999999997</v>
      </c>
      <c r="S240" s="249"/>
      <c r="T240" s="252">
        <f t="shared" si="31"/>
        <v>497753.72000000003</v>
      </c>
      <c r="U240" s="257"/>
      <c r="V240" s="249" t="e">
        <f>ROUND(#REF!*W$18,0)*$W$15</f>
        <v>#REF!</v>
      </c>
      <c r="W240" s="249" t="e">
        <f>PMT((1+Piloto!#REF!)^(IF($W$14="Semestrais",6,IF($W$14="Anuais",12,1)))-1,$W$15,-V240)</f>
        <v>#REF!</v>
      </c>
      <c r="X240" s="249" t="e">
        <f>ROUND(#REF!*Y$18,0)*$Y$15</f>
        <v>#REF!</v>
      </c>
      <c r="Y240" s="249" t="e">
        <f>PMT((1+Piloto!#REF!)^(IF($Y$14="Semestrais",6,IF($Y$14="Anuais",12,1)))-1,$Y$15,-X240)</f>
        <v>#REF!</v>
      </c>
      <c r="Z240" s="248"/>
      <c r="AA240" s="48" t="str">
        <f>VLOOKUP(A240,Piloto!B318:I695,4,FALSE)</f>
        <v>Contrato</v>
      </c>
      <c r="AD240" s="342"/>
      <c r="AE240" s="342"/>
      <c r="AF240" s="342"/>
      <c r="AG240" s="271"/>
    </row>
    <row r="241" spans="1:33" ht="24" hidden="1">
      <c r="A241" s="253">
        <f>Piloto!B319</f>
        <v>2204</v>
      </c>
      <c r="B241" s="253" t="s">
        <v>167</v>
      </c>
      <c r="C241" s="341">
        <f>Piloto!G319</f>
        <v>47.01</v>
      </c>
      <c r="D241" s="250">
        <v>47.01</v>
      </c>
      <c r="E241" s="250"/>
      <c r="F241" s="251">
        <v>67</v>
      </c>
      <c r="G241" s="251" t="s">
        <v>172</v>
      </c>
      <c r="H241" s="251"/>
      <c r="I241" s="338"/>
      <c r="J241" s="338"/>
      <c r="K241" s="336">
        <f t="shared" si="24"/>
        <v>9803.9140608381203</v>
      </c>
      <c r="L241" s="336">
        <f>VLOOKUP(A241,Piloto!$B$97:$G$442,5,FALSE)</f>
        <v>460882</v>
      </c>
      <c r="M241" s="249">
        <f t="shared" si="25"/>
        <v>18435.28</v>
      </c>
      <c r="N241" s="249">
        <f t="shared" si="26"/>
        <v>9217.64</v>
      </c>
      <c r="O241" s="249">
        <f t="shared" si="27"/>
        <v>7489.3325000000004</v>
      </c>
      <c r="P241" s="249">
        <f t="shared" si="28"/>
        <v>23044.100000000002</v>
      </c>
      <c r="Q241" s="249">
        <f t="shared" si="29"/>
        <v>23044.100000000002</v>
      </c>
      <c r="R241" s="249">
        <f t="shared" si="30"/>
        <v>152091.06</v>
      </c>
      <c r="S241" s="249"/>
      <c r="T241" s="252">
        <f t="shared" si="31"/>
        <v>308790.94</v>
      </c>
      <c r="U241" s="257"/>
      <c r="V241" s="249" t="e">
        <f>ROUND(#REF!*W$18,0)*$W$15</f>
        <v>#REF!</v>
      </c>
      <c r="W241" s="249" t="e">
        <f>PMT((1+Piloto!#REF!)^(IF($W$14="Semestrais",6,IF($W$14="Anuais",12,1)))-1,$W$15,-V241)</f>
        <v>#REF!</v>
      </c>
      <c r="X241" s="249" t="e">
        <f>ROUND(#REF!*Y$18,0)*$Y$15</f>
        <v>#REF!</v>
      </c>
      <c r="Y241" s="249" t="e">
        <f>PMT((1+Piloto!#REF!)^(IF($Y$14="Semestrais",6,IF($Y$14="Anuais",12,1)))-1,$Y$15,-X241)</f>
        <v>#REF!</v>
      </c>
      <c r="Z241" s="248"/>
      <c r="AA241" s="48" t="str">
        <f>VLOOKUP(A241,Piloto!B319:I696,4,FALSE)</f>
        <v>Contrato</v>
      </c>
      <c r="AD241" s="342"/>
      <c r="AE241" s="342"/>
      <c r="AF241" s="342"/>
      <c r="AG241" s="271"/>
    </row>
    <row r="242" spans="1:33" ht="24" hidden="1">
      <c r="A242" s="356">
        <f>Piloto!B320</f>
        <v>2205</v>
      </c>
      <c r="B242" s="253" t="s">
        <v>167</v>
      </c>
      <c r="C242" s="341">
        <f>Piloto!G320</f>
        <v>47.01</v>
      </c>
      <c r="D242" s="250">
        <v>47.01</v>
      </c>
      <c r="E242" s="250"/>
      <c r="F242" s="251">
        <v>66</v>
      </c>
      <c r="G242" s="251" t="s">
        <v>172</v>
      </c>
      <c r="H242" s="251"/>
      <c r="I242" s="338"/>
      <c r="J242" s="338"/>
      <c r="K242" s="336">
        <f t="shared" si="24"/>
        <v>9803.9140608381203</v>
      </c>
      <c r="L242" s="336">
        <f>VLOOKUP(A242,Piloto!$B$97:$G$442,5,FALSE)</f>
        <v>460882</v>
      </c>
      <c r="M242" s="249">
        <f t="shared" si="25"/>
        <v>18435.28</v>
      </c>
      <c r="N242" s="249">
        <f t="shared" si="26"/>
        <v>9217.64</v>
      </c>
      <c r="O242" s="249">
        <f t="shared" si="27"/>
        <v>7489.3325000000004</v>
      </c>
      <c r="P242" s="249">
        <f t="shared" si="28"/>
        <v>23044.100000000002</v>
      </c>
      <c r="Q242" s="249">
        <f t="shared" si="29"/>
        <v>23044.100000000002</v>
      </c>
      <c r="R242" s="249">
        <f t="shared" si="30"/>
        <v>152091.06</v>
      </c>
      <c r="S242" s="249"/>
      <c r="T242" s="252">
        <f t="shared" si="31"/>
        <v>308790.94</v>
      </c>
      <c r="U242" s="257"/>
      <c r="V242" s="249" t="e">
        <f>ROUND(#REF!*W$18,0)*$W$15</f>
        <v>#REF!</v>
      </c>
      <c r="W242" s="249" t="e">
        <f>PMT((1+Piloto!#REF!)^(IF($W$14="Semestrais",6,IF($W$14="Anuais",12,1)))-1,$W$15,-V242)</f>
        <v>#REF!</v>
      </c>
      <c r="X242" s="249" t="e">
        <f>ROUND(#REF!*Y$18,0)*$Y$15</f>
        <v>#REF!</v>
      </c>
      <c r="Y242" s="249" t="e">
        <f>PMT((1+Piloto!#REF!)^(IF($Y$14="Semestrais",6,IF($Y$14="Anuais",12,1)))-1,$Y$15,-X242)</f>
        <v>#REF!</v>
      </c>
      <c r="Z242" s="248"/>
      <c r="AA242" s="48" t="str">
        <f>VLOOKUP(A242,Piloto!B320:I697,4,FALSE)</f>
        <v>Contrato</v>
      </c>
      <c r="AD242" s="342"/>
      <c r="AE242" s="342"/>
      <c r="AF242" s="342"/>
      <c r="AG242" s="271"/>
    </row>
    <row r="243" spans="1:33" ht="24" hidden="1">
      <c r="A243" s="253">
        <f>Piloto!B321</f>
        <v>2206</v>
      </c>
      <c r="B243" s="253" t="s">
        <v>167</v>
      </c>
      <c r="C243" s="341">
        <f>Piloto!G321</f>
        <v>47.01</v>
      </c>
      <c r="D243" s="250">
        <v>47.01</v>
      </c>
      <c r="E243" s="250"/>
      <c r="F243" s="251">
        <v>28</v>
      </c>
      <c r="G243" s="251" t="s">
        <v>172</v>
      </c>
      <c r="H243" s="251"/>
      <c r="I243" s="338"/>
      <c r="J243" s="338"/>
      <c r="K243" s="336">
        <f t="shared" si="24"/>
        <v>9803.9140608381203</v>
      </c>
      <c r="L243" s="336">
        <f>VLOOKUP(A243,Piloto!$B$97:$G$442,5,FALSE)</f>
        <v>460882</v>
      </c>
      <c r="M243" s="249">
        <f t="shared" si="25"/>
        <v>18435.28</v>
      </c>
      <c r="N243" s="249">
        <f t="shared" si="26"/>
        <v>9217.64</v>
      </c>
      <c r="O243" s="249">
        <f t="shared" si="27"/>
        <v>7489.3325000000004</v>
      </c>
      <c r="P243" s="249">
        <f t="shared" si="28"/>
        <v>23044.100000000002</v>
      </c>
      <c r="Q243" s="249">
        <f t="shared" si="29"/>
        <v>23044.100000000002</v>
      </c>
      <c r="R243" s="249">
        <f t="shared" si="30"/>
        <v>152091.06</v>
      </c>
      <c r="S243" s="249"/>
      <c r="T243" s="252">
        <f t="shared" si="31"/>
        <v>308790.94</v>
      </c>
      <c r="U243" s="257"/>
      <c r="V243" s="249" t="e">
        <f>ROUND(#REF!*W$18,0)*$W$15</f>
        <v>#REF!</v>
      </c>
      <c r="W243" s="249" t="e">
        <f>PMT((1+Piloto!#REF!)^(IF($W$14="Semestrais",6,IF($W$14="Anuais",12,1)))-1,$W$15,-V243)</f>
        <v>#REF!</v>
      </c>
      <c r="X243" s="249" t="e">
        <f>ROUND(#REF!*Y$18,0)*$Y$15</f>
        <v>#REF!</v>
      </c>
      <c r="Y243" s="249" t="e">
        <f>PMT((1+Piloto!#REF!)^(IF($Y$14="Semestrais",6,IF($Y$14="Anuais",12,1)))-1,$Y$15,-X243)</f>
        <v>#REF!</v>
      </c>
      <c r="Z243" s="248"/>
      <c r="AA243" s="48" t="str">
        <f>VLOOKUP(A243,Piloto!B321:I698,4,FALSE)</f>
        <v>Contrato</v>
      </c>
      <c r="AD243" s="342"/>
      <c r="AE243" s="342"/>
      <c r="AF243" s="342"/>
      <c r="AG243" s="271"/>
    </row>
    <row r="244" spans="1:33" ht="24" hidden="1">
      <c r="A244" s="253">
        <f>Piloto!B322</f>
        <v>2207</v>
      </c>
      <c r="B244" s="253" t="s">
        <v>160</v>
      </c>
      <c r="C244" s="341">
        <f>Piloto!G322</f>
        <v>75.959999999999994</v>
      </c>
      <c r="D244" s="250">
        <v>75.959999999999994</v>
      </c>
      <c r="E244" s="250"/>
      <c r="F244" s="251">
        <v>230</v>
      </c>
      <c r="G244" s="251" t="s">
        <v>161</v>
      </c>
      <c r="H244" s="251"/>
      <c r="I244" s="338"/>
      <c r="J244" s="338"/>
      <c r="K244" s="336">
        <f t="shared" si="24"/>
        <v>9779.067930489733</v>
      </c>
      <c r="L244" s="336">
        <f>VLOOKUP(A244,Piloto!$B$97:$G$442,5,FALSE)</f>
        <v>742818</v>
      </c>
      <c r="M244" s="249">
        <f t="shared" si="25"/>
        <v>29712.720000000001</v>
      </c>
      <c r="N244" s="249">
        <f t="shared" si="26"/>
        <v>14856.36</v>
      </c>
      <c r="O244" s="249">
        <f t="shared" si="27"/>
        <v>12070.7925</v>
      </c>
      <c r="P244" s="249">
        <f t="shared" si="28"/>
        <v>37140.9</v>
      </c>
      <c r="Q244" s="249">
        <f t="shared" si="29"/>
        <v>37140.9</v>
      </c>
      <c r="R244" s="249">
        <f t="shared" si="30"/>
        <v>245129.94</v>
      </c>
      <c r="S244" s="249"/>
      <c r="T244" s="252">
        <f t="shared" si="31"/>
        <v>497688.06000000006</v>
      </c>
      <c r="U244" s="257"/>
      <c r="V244" s="249" t="e">
        <f>ROUND(#REF!*W$18,0)*$W$15</f>
        <v>#REF!</v>
      </c>
      <c r="W244" s="249" t="e">
        <f>PMT((1+Piloto!#REF!)^(IF($W$14="Semestrais",6,IF($W$14="Anuais",12,1)))-1,$W$15,-V244)</f>
        <v>#REF!</v>
      </c>
      <c r="X244" s="249" t="e">
        <f>ROUND(#REF!*Y$18,0)*$Y$15</f>
        <v>#REF!</v>
      </c>
      <c r="Y244" s="249" t="e">
        <f>PMT((1+Piloto!#REF!)^(IF($Y$14="Semestrais",6,IF($Y$14="Anuais",12,1)))-1,$Y$15,-X244)</f>
        <v>#REF!</v>
      </c>
      <c r="Z244" s="248"/>
      <c r="AA244" s="48" t="str">
        <f>VLOOKUP(A244,Piloto!B322:I699,4,FALSE)</f>
        <v>Contrato</v>
      </c>
      <c r="AD244" s="342"/>
      <c r="AE244" s="342"/>
      <c r="AF244" s="342"/>
      <c r="AG244" s="271"/>
    </row>
    <row r="245" spans="1:33" ht="24" hidden="1">
      <c r="A245" s="253">
        <f>Piloto!B323</f>
        <v>2208</v>
      </c>
      <c r="B245" s="253" t="s">
        <v>160</v>
      </c>
      <c r="C245" s="341">
        <f>Piloto!G323</f>
        <v>72.08</v>
      </c>
      <c r="D245" s="250">
        <v>72.08</v>
      </c>
      <c r="E245" s="250"/>
      <c r="F245" s="251">
        <v>174</v>
      </c>
      <c r="G245" s="251" t="s">
        <v>197</v>
      </c>
      <c r="H245" s="251"/>
      <c r="I245" s="338"/>
      <c r="J245" s="338"/>
      <c r="K245" s="336">
        <f t="shared" si="24"/>
        <v>9779.0649278579367</v>
      </c>
      <c r="L245" s="336">
        <f>VLOOKUP(A245,Piloto!$B$97:$G$442,5,FALSE)</f>
        <v>704875</v>
      </c>
      <c r="M245" s="249">
        <f t="shared" si="25"/>
        <v>28195</v>
      </c>
      <c r="N245" s="249">
        <f t="shared" si="26"/>
        <v>14097.5</v>
      </c>
      <c r="O245" s="249">
        <f t="shared" si="27"/>
        <v>11454.21875</v>
      </c>
      <c r="P245" s="249">
        <f t="shared" si="28"/>
        <v>35243.75</v>
      </c>
      <c r="Q245" s="249">
        <f t="shared" si="29"/>
        <v>35243.75</v>
      </c>
      <c r="R245" s="249">
        <f t="shared" si="30"/>
        <v>232608.75</v>
      </c>
      <c r="S245" s="249"/>
      <c r="T245" s="252">
        <f t="shared" si="31"/>
        <v>472266.25</v>
      </c>
      <c r="U245" s="257"/>
      <c r="V245" s="249" t="e">
        <f>ROUND(#REF!*W$18,0)*$W$15</f>
        <v>#REF!</v>
      </c>
      <c r="W245" s="249" t="e">
        <f>PMT((1+Piloto!#REF!)^(IF($W$14="Semestrais",6,IF($W$14="Anuais",12,1)))-1,$W$15,-V245)</f>
        <v>#REF!</v>
      </c>
      <c r="X245" s="249" t="e">
        <f>ROUND(#REF!*Y$18,0)*$Y$15</f>
        <v>#REF!</v>
      </c>
      <c r="Y245" s="249" t="e">
        <f>PMT((1+Piloto!#REF!)^(IF($Y$14="Semestrais",6,IF($Y$14="Anuais",12,1)))-1,$Y$15,-X245)</f>
        <v>#REF!</v>
      </c>
      <c r="Z245" s="248"/>
      <c r="AA245" s="48" t="str">
        <f>VLOOKUP(A245,Piloto!B323:I700,4,FALSE)</f>
        <v>Contrato</v>
      </c>
      <c r="AD245" s="342"/>
      <c r="AE245" s="342"/>
      <c r="AF245" s="342"/>
      <c r="AG245" s="271"/>
    </row>
    <row r="246" spans="1:33" ht="24">
      <c r="A246" s="356">
        <f>Piloto!B324</f>
        <v>2209</v>
      </c>
      <c r="B246" s="253" t="s">
        <v>157</v>
      </c>
      <c r="C246" s="341">
        <f>Piloto!G324</f>
        <v>55.97</v>
      </c>
      <c r="D246" s="250">
        <v>55.97</v>
      </c>
      <c r="E246" s="250"/>
      <c r="F246" s="251">
        <v>70</v>
      </c>
      <c r="G246" s="251" t="s">
        <v>158</v>
      </c>
      <c r="H246" s="251"/>
      <c r="I246" s="338"/>
      <c r="J246" s="338"/>
      <c r="K246" s="336">
        <f t="shared" si="24"/>
        <v>9803.4661425763807</v>
      </c>
      <c r="L246" s="336">
        <f>VLOOKUP(A246,Piloto!$B$97:$G$442,5,FALSE)</f>
        <v>548700</v>
      </c>
      <c r="M246" s="249">
        <f t="shared" si="25"/>
        <v>21948</v>
      </c>
      <c r="N246" s="249">
        <f t="shared" si="26"/>
        <v>10974</v>
      </c>
      <c r="O246" s="249">
        <f t="shared" si="27"/>
        <v>8916.375</v>
      </c>
      <c r="P246" s="249">
        <f t="shared" si="28"/>
        <v>27435</v>
      </c>
      <c r="Q246" s="249">
        <f t="shared" si="29"/>
        <v>27435</v>
      </c>
      <c r="R246" s="249">
        <f t="shared" si="30"/>
        <v>181071</v>
      </c>
      <c r="S246" s="249"/>
      <c r="T246" s="252">
        <f t="shared" si="31"/>
        <v>367629</v>
      </c>
      <c r="U246" s="257"/>
      <c r="V246" s="249" t="e">
        <f>ROUND(#REF!*W$18,0)*$W$15</f>
        <v>#REF!</v>
      </c>
      <c r="W246" s="249" t="e">
        <f>PMT((1+Piloto!#REF!)^(IF($W$14="Semestrais",6,IF($W$14="Anuais",12,1)))-1,$W$15,-V246)</f>
        <v>#REF!</v>
      </c>
      <c r="X246" s="249" t="e">
        <f>ROUND(#REF!*Y$18,0)*$Y$15</f>
        <v>#REF!</v>
      </c>
      <c r="Y246" s="249" t="e">
        <f>PMT((1+Piloto!#REF!)^(IF($Y$14="Semestrais",6,IF($Y$14="Anuais",12,1)))-1,$Y$15,-X246)</f>
        <v>#REF!</v>
      </c>
      <c r="Z246" s="248"/>
      <c r="AA246" s="48" t="str">
        <f>VLOOKUP(A246,Piloto!B324:I701,4,FALSE)</f>
        <v>Disponivel</v>
      </c>
      <c r="AD246" s="342"/>
      <c r="AE246" s="342"/>
      <c r="AF246" s="342"/>
      <c r="AG246" s="271"/>
    </row>
    <row r="247" spans="1:33" ht="24" hidden="1">
      <c r="A247" s="253">
        <f>Piloto!B325</f>
        <v>2210</v>
      </c>
      <c r="B247" s="253" t="s">
        <v>167</v>
      </c>
      <c r="C247" s="341">
        <f>Piloto!G325</f>
        <v>51.44</v>
      </c>
      <c r="D247" s="250">
        <v>51.44</v>
      </c>
      <c r="E247" s="250"/>
      <c r="F247" s="251">
        <v>76</v>
      </c>
      <c r="G247" s="251" t="s">
        <v>158</v>
      </c>
      <c r="H247" s="251"/>
      <c r="I247" s="338"/>
      <c r="J247" s="338"/>
      <c r="K247" s="336">
        <f t="shared" si="24"/>
        <v>9726.827371695179</v>
      </c>
      <c r="L247" s="336">
        <f>VLOOKUP(A247,Piloto!$B$97:$G$442,5,FALSE)</f>
        <v>500348</v>
      </c>
      <c r="M247" s="249">
        <f t="shared" si="25"/>
        <v>20013.920000000002</v>
      </c>
      <c r="N247" s="249">
        <f t="shared" si="26"/>
        <v>10006.960000000001</v>
      </c>
      <c r="O247" s="249">
        <f t="shared" si="27"/>
        <v>8130.6550000000007</v>
      </c>
      <c r="P247" s="249">
        <f t="shared" si="28"/>
        <v>25017.4</v>
      </c>
      <c r="Q247" s="249">
        <f t="shared" si="29"/>
        <v>25017.4</v>
      </c>
      <c r="R247" s="249">
        <f t="shared" si="30"/>
        <v>165114.84</v>
      </c>
      <c r="S247" s="249"/>
      <c r="T247" s="252">
        <f t="shared" si="31"/>
        <v>335233.16000000003</v>
      </c>
      <c r="U247" s="257"/>
      <c r="V247" s="249" t="e">
        <f>ROUND(#REF!*W$18,0)*$W$15</f>
        <v>#REF!</v>
      </c>
      <c r="W247" s="249" t="e">
        <f>PMT((1+Piloto!#REF!)^(IF($W$14="Semestrais",6,IF($W$14="Anuais",12,1)))-1,$W$15,-V247)</f>
        <v>#REF!</v>
      </c>
      <c r="X247" s="249" t="e">
        <f>ROUND(#REF!*Y$18,0)*$Y$15</f>
        <v>#REF!</v>
      </c>
      <c r="Y247" s="249" t="e">
        <f>PMT((1+Piloto!#REF!)^(IF($Y$14="Semestrais",6,IF($Y$14="Anuais",12,1)))-1,$Y$15,-X247)</f>
        <v>#REF!</v>
      </c>
      <c r="Z247" s="248"/>
      <c r="AA247" s="48" t="str">
        <f>VLOOKUP(A247,Piloto!B325:I702,4,FALSE)</f>
        <v>Contrato</v>
      </c>
      <c r="AD247" s="342"/>
      <c r="AE247" s="342"/>
      <c r="AF247" s="342"/>
      <c r="AG247" s="271"/>
    </row>
    <row r="248" spans="1:33" ht="24" hidden="1">
      <c r="A248" s="253">
        <f>Piloto!B326</f>
        <v>2211</v>
      </c>
      <c r="B248" s="253" t="s">
        <v>167</v>
      </c>
      <c r="C248" s="341">
        <f>Piloto!G326</f>
        <v>51.44</v>
      </c>
      <c r="D248" s="250">
        <v>51.44</v>
      </c>
      <c r="E248" s="250"/>
      <c r="F248" s="251">
        <v>77</v>
      </c>
      <c r="G248" s="251" t="s">
        <v>158</v>
      </c>
      <c r="H248" s="251"/>
      <c r="I248" s="338"/>
      <c r="J248" s="338"/>
      <c r="K248" s="336">
        <f t="shared" si="24"/>
        <v>9726.827371695179</v>
      </c>
      <c r="L248" s="336">
        <f>VLOOKUP(A248,Piloto!$B$97:$G$442,5,FALSE)</f>
        <v>500348</v>
      </c>
      <c r="M248" s="249">
        <f t="shared" si="25"/>
        <v>20013.920000000002</v>
      </c>
      <c r="N248" s="249">
        <f t="shared" si="26"/>
        <v>10006.960000000001</v>
      </c>
      <c r="O248" s="249">
        <f t="shared" si="27"/>
        <v>8130.6550000000007</v>
      </c>
      <c r="P248" s="249">
        <f t="shared" si="28"/>
        <v>25017.4</v>
      </c>
      <c r="Q248" s="249">
        <f t="shared" si="29"/>
        <v>25017.4</v>
      </c>
      <c r="R248" s="249">
        <f t="shared" si="30"/>
        <v>165114.84</v>
      </c>
      <c r="S248" s="249"/>
      <c r="T248" s="252">
        <f t="shared" si="31"/>
        <v>335233.16000000003</v>
      </c>
      <c r="U248" s="257"/>
      <c r="V248" s="249" t="e">
        <f>ROUND(#REF!*W$18,0)*$W$15</f>
        <v>#REF!</v>
      </c>
      <c r="W248" s="249" t="e">
        <f>PMT((1+Piloto!#REF!)^(IF($W$14="Semestrais",6,IF($W$14="Anuais",12,1)))-1,$W$15,-V248)</f>
        <v>#REF!</v>
      </c>
      <c r="X248" s="249" t="e">
        <f>ROUND(#REF!*Y$18,0)*$Y$15</f>
        <v>#REF!</v>
      </c>
      <c r="Y248" s="249" t="e">
        <f>PMT((1+Piloto!#REF!)^(IF($Y$14="Semestrais",6,IF($Y$14="Anuais",12,1)))-1,$Y$15,-X248)</f>
        <v>#REF!</v>
      </c>
      <c r="Z248" s="248"/>
      <c r="AA248" s="48" t="str">
        <f>VLOOKUP(A248,Piloto!B326:I703,4,FALSE)</f>
        <v>Contrato</v>
      </c>
      <c r="AD248" s="342"/>
      <c r="AE248" s="342"/>
      <c r="AF248" s="342"/>
      <c r="AG248" s="271"/>
    </row>
    <row r="249" spans="1:33" ht="24" hidden="1">
      <c r="A249" s="253">
        <f>Piloto!B327</f>
        <v>2212</v>
      </c>
      <c r="B249" s="253" t="s">
        <v>167</v>
      </c>
      <c r="C249" s="341">
        <f>Piloto!G327</f>
        <v>51.5</v>
      </c>
      <c r="D249" s="250">
        <v>51.5</v>
      </c>
      <c r="E249" s="250"/>
      <c r="F249" s="251">
        <v>78</v>
      </c>
      <c r="G249" s="251" t="s">
        <v>158</v>
      </c>
      <c r="H249" s="251"/>
      <c r="I249" s="338"/>
      <c r="J249" s="338"/>
      <c r="K249" s="336">
        <f t="shared" si="24"/>
        <v>9726.8155339805817</v>
      </c>
      <c r="L249" s="336">
        <f>VLOOKUP(A249,Piloto!$B$97:$G$442,5,FALSE)</f>
        <v>500931</v>
      </c>
      <c r="M249" s="249">
        <f t="shared" si="25"/>
        <v>20037.240000000002</v>
      </c>
      <c r="N249" s="249">
        <f t="shared" si="26"/>
        <v>10018.620000000001</v>
      </c>
      <c r="O249" s="249">
        <f t="shared" si="27"/>
        <v>8140.1287499999999</v>
      </c>
      <c r="P249" s="249">
        <f t="shared" si="28"/>
        <v>25046.550000000003</v>
      </c>
      <c r="Q249" s="249">
        <f t="shared" si="29"/>
        <v>25046.550000000003</v>
      </c>
      <c r="R249" s="249">
        <f t="shared" si="30"/>
        <v>165307.22999999998</v>
      </c>
      <c r="S249" s="249"/>
      <c r="T249" s="252">
        <f t="shared" si="31"/>
        <v>335623.77</v>
      </c>
      <c r="U249" s="257"/>
      <c r="V249" s="249" t="e">
        <f>ROUND(#REF!*W$18,0)*$W$15</f>
        <v>#REF!</v>
      </c>
      <c r="W249" s="249" t="e">
        <f>PMT((1+Piloto!#REF!)^(IF($W$14="Semestrais",6,IF($W$14="Anuais",12,1)))-1,$W$15,-V249)</f>
        <v>#REF!</v>
      </c>
      <c r="X249" s="249" t="e">
        <f>ROUND(#REF!*Y$18,0)*$Y$15</f>
        <v>#REF!</v>
      </c>
      <c r="Y249" s="249" t="e">
        <f>PMT((1+Piloto!#REF!)^(IF($Y$14="Semestrais",6,IF($Y$14="Anuais",12,1)))-1,$Y$15,-X249)</f>
        <v>#REF!</v>
      </c>
      <c r="Z249" s="248"/>
      <c r="AA249" s="48" t="str">
        <f>VLOOKUP(A249,Piloto!B327:I704,4,FALSE)</f>
        <v>Contrato</v>
      </c>
      <c r="AD249" s="342"/>
      <c r="AE249" s="342"/>
      <c r="AF249" s="342"/>
      <c r="AG249" s="271"/>
    </row>
    <row r="250" spans="1:33" ht="24" hidden="1">
      <c r="A250" s="253">
        <f>Piloto!B328</f>
        <v>2301</v>
      </c>
      <c r="B250" s="253" t="s">
        <v>157</v>
      </c>
      <c r="C250" s="341">
        <f>Piloto!G328</f>
        <v>55.97</v>
      </c>
      <c r="D250" s="250">
        <v>55.97</v>
      </c>
      <c r="E250" s="250"/>
      <c r="F250" s="251">
        <v>79</v>
      </c>
      <c r="G250" s="251" t="s">
        <v>158</v>
      </c>
      <c r="H250" s="251"/>
      <c r="I250" s="338"/>
      <c r="J250" s="338"/>
      <c r="K250" s="336">
        <f t="shared" si="24"/>
        <v>9803.4661425763807</v>
      </c>
      <c r="L250" s="336">
        <f>VLOOKUP(A250,Piloto!$B$97:$G$442,5,FALSE)</f>
        <v>548700</v>
      </c>
      <c r="M250" s="249">
        <f t="shared" si="25"/>
        <v>21948</v>
      </c>
      <c r="N250" s="249">
        <f t="shared" si="26"/>
        <v>10974</v>
      </c>
      <c r="O250" s="249">
        <f t="shared" si="27"/>
        <v>8916.375</v>
      </c>
      <c r="P250" s="249">
        <f t="shared" si="28"/>
        <v>27435</v>
      </c>
      <c r="Q250" s="249">
        <f t="shared" si="29"/>
        <v>27435</v>
      </c>
      <c r="R250" s="249">
        <f t="shared" si="30"/>
        <v>181071</v>
      </c>
      <c r="S250" s="249"/>
      <c r="T250" s="252">
        <f t="shared" si="31"/>
        <v>367629</v>
      </c>
      <c r="U250" s="257"/>
      <c r="V250" s="249" t="e">
        <f>ROUND(#REF!*W$18,0)*$W$15</f>
        <v>#REF!</v>
      </c>
      <c r="W250" s="249" t="e">
        <f>PMT((1+Piloto!#REF!)^(IF($W$14="Semestrais",6,IF($W$14="Anuais",12,1)))-1,$W$15,-V250)</f>
        <v>#REF!</v>
      </c>
      <c r="X250" s="249" t="e">
        <f>ROUND(#REF!*Y$18,0)*$Y$15</f>
        <v>#REF!</v>
      </c>
      <c r="Y250" s="249" t="e">
        <f>PMT((1+Piloto!#REF!)^(IF($Y$14="Semestrais",6,IF($Y$14="Anuais",12,1)))-1,$Y$15,-X250)</f>
        <v>#REF!</v>
      </c>
      <c r="Z250" s="248"/>
      <c r="AA250" s="48" t="str">
        <f>VLOOKUP(A250,Piloto!B328:I705,4,FALSE)</f>
        <v>Contrato</v>
      </c>
      <c r="AD250" s="342"/>
      <c r="AE250" s="342"/>
      <c r="AF250" s="342"/>
      <c r="AG250" s="271"/>
    </row>
    <row r="251" spans="1:33" ht="24" hidden="1">
      <c r="A251" s="253">
        <f>Piloto!B329</f>
        <v>2302</v>
      </c>
      <c r="B251" s="253" t="s">
        <v>160</v>
      </c>
      <c r="C251" s="341">
        <f>Piloto!G329</f>
        <v>72.08</v>
      </c>
      <c r="D251" s="250">
        <v>72.08</v>
      </c>
      <c r="E251" s="250"/>
      <c r="F251" s="251">
        <v>94</v>
      </c>
      <c r="G251" s="251" t="s">
        <v>158</v>
      </c>
      <c r="H251" s="251"/>
      <c r="I251" s="338"/>
      <c r="J251" s="338"/>
      <c r="K251" s="336">
        <f t="shared" si="24"/>
        <v>9779.0649278579367</v>
      </c>
      <c r="L251" s="336">
        <f>VLOOKUP(A251,Piloto!$B$97:$G$442,5,FALSE)</f>
        <v>704875</v>
      </c>
      <c r="M251" s="249">
        <f t="shared" si="25"/>
        <v>28195</v>
      </c>
      <c r="N251" s="249">
        <f t="shared" si="26"/>
        <v>14097.5</v>
      </c>
      <c r="O251" s="249">
        <f t="shared" si="27"/>
        <v>11454.21875</v>
      </c>
      <c r="P251" s="249">
        <f t="shared" si="28"/>
        <v>35243.75</v>
      </c>
      <c r="Q251" s="249">
        <f t="shared" si="29"/>
        <v>35243.75</v>
      </c>
      <c r="R251" s="249">
        <f t="shared" si="30"/>
        <v>232608.75</v>
      </c>
      <c r="S251" s="249"/>
      <c r="T251" s="252">
        <f t="shared" si="31"/>
        <v>472266.25</v>
      </c>
      <c r="U251" s="257"/>
      <c r="V251" s="249" t="e">
        <f>ROUND(#REF!*W$18,0)*$W$15</f>
        <v>#REF!</v>
      </c>
      <c r="W251" s="249" t="e">
        <f>PMT((1+Piloto!#REF!)^(IF($W$14="Semestrais",6,IF($W$14="Anuais",12,1)))-1,$W$15,-V251)</f>
        <v>#REF!</v>
      </c>
      <c r="X251" s="249" t="e">
        <f>ROUND(#REF!*Y$18,0)*$Y$15</f>
        <v>#REF!</v>
      </c>
      <c r="Y251" s="249" t="e">
        <f>PMT((1+Piloto!#REF!)^(IF($Y$14="Semestrais",6,IF($Y$14="Anuais",12,1)))-1,$Y$15,-X251)</f>
        <v>#REF!</v>
      </c>
      <c r="Z251" s="248"/>
      <c r="AA251" s="48" t="str">
        <f>VLOOKUP(A251,Piloto!B329:I706,4,FALSE)</f>
        <v>Contrato</v>
      </c>
      <c r="AD251" s="342"/>
      <c r="AE251" s="342"/>
      <c r="AF251" s="342"/>
      <c r="AG251" s="271"/>
    </row>
    <row r="252" spans="1:33" ht="24" hidden="1">
      <c r="A252" s="253">
        <f>Piloto!B330</f>
        <v>2303</v>
      </c>
      <c r="B252" s="253" t="s">
        <v>160</v>
      </c>
      <c r="C252" s="341">
        <f>Piloto!G330</f>
        <v>75.97</v>
      </c>
      <c r="D252" s="250">
        <v>75.97</v>
      </c>
      <c r="E252" s="250"/>
      <c r="F252" s="251">
        <v>239</v>
      </c>
      <c r="G252" s="251" t="s">
        <v>161</v>
      </c>
      <c r="H252" s="251"/>
      <c r="I252" s="338"/>
      <c r="J252" s="338"/>
      <c r="K252" s="336">
        <f t="shared" si="24"/>
        <v>9779.0706857970254</v>
      </c>
      <c r="L252" s="336">
        <f>VLOOKUP(A252,Piloto!$B$97:$G$442,5,FALSE)</f>
        <v>742916</v>
      </c>
      <c r="M252" s="249">
        <f t="shared" si="25"/>
        <v>29716.639999999999</v>
      </c>
      <c r="N252" s="249">
        <f t="shared" si="26"/>
        <v>14858.32</v>
      </c>
      <c r="O252" s="249">
        <f t="shared" si="27"/>
        <v>12072.385</v>
      </c>
      <c r="P252" s="249">
        <f t="shared" si="28"/>
        <v>37145.800000000003</v>
      </c>
      <c r="Q252" s="249">
        <f t="shared" si="29"/>
        <v>37145.800000000003</v>
      </c>
      <c r="R252" s="249">
        <f t="shared" si="30"/>
        <v>245162.27999999997</v>
      </c>
      <c r="S252" s="249"/>
      <c r="T252" s="252">
        <f t="shared" si="31"/>
        <v>497753.72000000003</v>
      </c>
      <c r="U252" s="257"/>
      <c r="V252" s="249" t="e">
        <f>ROUND(#REF!*W$18,0)*$W$15</f>
        <v>#REF!</v>
      </c>
      <c r="W252" s="249" t="e">
        <f>PMT((1+Piloto!#REF!)^(IF($W$14="Semestrais",6,IF($W$14="Anuais",12,1)))-1,$W$15,-V252)</f>
        <v>#REF!</v>
      </c>
      <c r="X252" s="249" t="e">
        <f>ROUND(#REF!*Y$18,0)*$Y$15</f>
        <v>#REF!</v>
      </c>
      <c r="Y252" s="249" t="e">
        <f>PMT((1+Piloto!#REF!)^(IF($Y$14="Semestrais",6,IF($Y$14="Anuais",12,1)))-1,$Y$15,-X252)</f>
        <v>#REF!</v>
      </c>
      <c r="Z252" s="248"/>
      <c r="AA252" s="48" t="str">
        <f>VLOOKUP(A252,Piloto!B330:I707,4,FALSE)</f>
        <v>Contrato</v>
      </c>
      <c r="AD252" s="342"/>
      <c r="AE252" s="342"/>
      <c r="AF252" s="342"/>
      <c r="AG252" s="271"/>
    </row>
    <row r="253" spans="1:33" ht="24" hidden="1">
      <c r="A253" s="253">
        <f>Piloto!B331</f>
        <v>2304</v>
      </c>
      <c r="B253" s="253" t="s">
        <v>167</v>
      </c>
      <c r="C253" s="341">
        <f>Piloto!G331</f>
        <v>47.01</v>
      </c>
      <c r="D253" s="250">
        <v>47.01</v>
      </c>
      <c r="E253" s="250"/>
      <c r="F253" s="251">
        <v>13</v>
      </c>
      <c r="G253" s="251" t="s">
        <v>172</v>
      </c>
      <c r="H253" s="251"/>
      <c r="I253" s="338"/>
      <c r="J253" s="338"/>
      <c r="K253" s="336">
        <f t="shared" si="24"/>
        <v>9803.9140608381203</v>
      </c>
      <c r="L253" s="336">
        <f>VLOOKUP(A253,Piloto!$B$97:$G$442,5,FALSE)</f>
        <v>460882</v>
      </c>
      <c r="M253" s="249">
        <f t="shared" si="25"/>
        <v>18435.28</v>
      </c>
      <c r="N253" s="249">
        <f t="shared" si="26"/>
        <v>9217.64</v>
      </c>
      <c r="O253" s="249">
        <f t="shared" si="27"/>
        <v>7489.3325000000004</v>
      </c>
      <c r="P253" s="249">
        <f t="shared" si="28"/>
        <v>23044.100000000002</v>
      </c>
      <c r="Q253" s="249">
        <f t="shared" si="29"/>
        <v>23044.100000000002</v>
      </c>
      <c r="R253" s="249">
        <f t="shared" si="30"/>
        <v>152091.06</v>
      </c>
      <c r="S253" s="249"/>
      <c r="T253" s="252">
        <f t="shared" si="31"/>
        <v>308790.94</v>
      </c>
      <c r="U253" s="257"/>
      <c r="V253" s="249" t="e">
        <f>ROUND(#REF!*W$18,0)*$W$15</f>
        <v>#REF!</v>
      </c>
      <c r="W253" s="249" t="e">
        <f>PMT((1+Piloto!#REF!)^(IF($W$14="Semestrais",6,IF($W$14="Anuais",12,1)))-1,$W$15,-V253)</f>
        <v>#REF!</v>
      </c>
      <c r="X253" s="249" t="e">
        <f>ROUND(#REF!*Y$18,0)*$Y$15</f>
        <v>#REF!</v>
      </c>
      <c r="Y253" s="249" t="e">
        <f>PMT((1+Piloto!#REF!)^(IF($Y$14="Semestrais",6,IF($Y$14="Anuais",12,1)))-1,$Y$15,-X253)</f>
        <v>#REF!</v>
      </c>
      <c r="Z253" s="248"/>
      <c r="AA253" s="48" t="str">
        <f>VLOOKUP(A253,Piloto!B331:I708,4,FALSE)</f>
        <v>Contrato</v>
      </c>
      <c r="AD253" s="342"/>
      <c r="AE253" s="342"/>
      <c r="AF253" s="342"/>
      <c r="AG253" s="271"/>
    </row>
    <row r="254" spans="1:33" ht="24" hidden="1">
      <c r="A254" s="253">
        <f>Piloto!B332</f>
        <v>2305</v>
      </c>
      <c r="B254" s="253" t="s">
        <v>167</v>
      </c>
      <c r="C254" s="341">
        <f>Piloto!G332</f>
        <v>47.01</v>
      </c>
      <c r="D254" s="250">
        <v>47.01</v>
      </c>
      <c r="E254" s="250"/>
      <c r="F254" s="251">
        <v>14</v>
      </c>
      <c r="G254" s="251" t="s">
        <v>172</v>
      </c>
      <c r="H254" s="251"/>
      <c r="I254" s="338"/>
      <c r="J254" s="338"/>
      <c r="K254" s="336">
        <f t="shared" si="24"/>
        <v>9803.9140608381203</v>
      </c>
      <c r="L254" s="336">
        <f>VLOOKUP(A254,Piloto!$B$97:$G$442,5,FALSE)</f>
        <v>460882</v>
      </c>
      <c r="M254" s="249">
        <f t="shared" si="25"/>
        <v>18435.28</v>
      </c>
      <c r="N254" s="249">
        <f t="shared" si="26"/>
        <v>9217.64</v>
      </c>
      <c r="O254" s="249">
        <f t="shared" si="27"/>
        <v>7489.3325000000004</v>
      </c>
      <c r="P254" s="249">
        <f t="shared" si="28"/>
        <v>23044.100000000002</v>
      </c>
      <c r="Q254" s="249">
        <f t="shared" si="29"/>
        <v>23044.100000000002</v>
      </c>
      <c r="R254" s="249">
        <f t="shared" si="30"/>
        <v>152091.06</v>
      </c>
      <c r="S254" s="249"/>
      <c r="T254" s="252">
        <f t="shared" si="31"/>
        <v>308790.94</v>
      </c>
      <c r="U254" s="257"/>
      <c r="V254" s="249" t="e">
        <f>ROUND(#REF!*W$18,0)*$W$15</f>
        <v>#REF!</v>
      </c>
      <c r="W254" s="249" t="e">
        <f>PMT((1+Piloto!#REF!)^(IF($W$14="Semestrais",6,IF($W$14="Anuais",12,1)))-1,$W$15,-V254)</f>
        <v>#REF!</v>
      </c>
      <c r="X254" s="249" t="e">
        <f>ROUND(#REF!*Y$18,0)*$Y$15</f>
        <v>#REF!</v>
      </c>
      <c r="Y254" s="249" t="e">
        <f>PMT((1+Piloto!#REF!)^(IF($Y$14="Semestrais",6,IF($Y$14="Anuais",12,1)))-1,$Y$15,-X254)</f>
        <v>#REF!</v>
      </c>
      <c r="Z254" s="248"/>
      <c r="AA254" s="48" t="str">
        <f>VLOOKUP(A254,Piloto!B332:I709,4,FALSE)</f>
        <v>Contrato</v>
      </c>
      <c r="AD254" s="342"/>
      <c r="AE254" s="342"/>
      <c r="AF254" s="342"/>
      <c r="AG254" s="271"/>
    </row>
    <row r="255" spans="1:33" ht="24" hidden="1">
      <c r="A255" s="253">
        <f>Piloto!B333</f>
        <v>2306</v>
      </c>
      <c r="B255" s="253" t="s">
        <v>167</v>
      </c>
      <c r="C255" s="341">
        <f>Piloto!G333</f>
        <v>47.01</v>
      </c>
      <c r="D255" s="250">
        <v>47.01</v>
      </c>
      <c r="E255" s="250"/>
      <c r="F255" s="251">
        <v>15</v>
      </c>
      <c r="G255" s="251" t="s">
        <v>172</v>
      </c>
      <c r="H255" s="251"/>
      <c r="I255" s="338"/>
      <c r="J255" s="338"/>
      <c r="K255" s="336">
        <f t="shared" si="24"/>
        <v>9803.9140608381203</v>
      </c>
      <c r="L255" s="336">
        <f>VLOOKUP(A255,Piloto!$B$97:$G$442,5,FALSE)</f>
        <v>460882</v>
      </c>
      <c r="M255" s="249">
        <f t="shared" si="25"/>
        <v>18435.28</v>
      </c>
      <c r="N255" s="249">
        <f t="shared" si="26"/>
        <v>9217.64</v>
      </c>
      <c r="O255" s="249">
        <f t="shared" si="27"/>
        <v>7489.3325000000004</v>
      </c>
      <c r="P255" s="249">
        <f t="shared" si="28"/>
        <v>23044.100000000002</v>
      </c>
      <c r="Q255" s="249">
        <f t="shared" si="29"/>
        <v>23044.100000000002</v>
      </c>
      <c r="R255" s="249">
        <f t="shared" si="30"/>
        <v>152091.06</v>
      </c>
      <c r="S255" s="249"/>
      <c r="T255" s="252">
        <f t="shared" si="31"/>
        <v>308790.94</v>
      </c>
      <c r="U255" s="257"/>
      <c r="V255" s="249" t="e">
        <f>ROUND(#REF!*W$18,0)*$W$15</f>
        <v>#REF!</v>
      </c>
      <c r="W255" s="249" t="e">
        <f>PMT((1+Piloto!#REF!)^(IF($W$14="Semestrais",6,IF($W$14="Anuais",12,1)))-1,$W$15,-V255)</f>
        <v>#REF!</v>
      </c>
      <c r="X255" s="249" t="e">
        <f>ROUND(#REF!*Y$18,0)*$Y$15</f>
        <v>#REF!</v>
      </c>
      <c r="Y255" s="249" t="e">
        <f>PMT((1+Piloto!#REF!)^(IF($Y$14="Semestrais",6,IF($Y$14="Anuais",12,1)))-1,$Y$15,-X255)</f>
        <v>#REF!</v>
      </c>
      <c r="Z255" s="248"/>
      <c r="AA255" s="48" t="str">
        <f>VLOOKUP(A255,Piloto!B333:I710,4,FALSE)</f>
        <v>Contrato</v>
      </c>
      <c r="AD255" s="342"/>
      <c r="AE255" s="342"/>
      <c r="AF255" s="342"/>
      <c r="AG255" s="271"/>
    </row>
    <row r="256" spans="1:33" ht="24" hidden="1">
      <c r="A256" s="253">
        <f>Piloto!B334</f>
        <v>2307</v>
      </c>
      <c r="B256" s="253" t="s">
        <v>160</v>
      </c>
      <c r="C256" s="341">
        <f>Piloto!G334</f>
        <v>75.959999999999994</v>
      </c>
      <c r="D256" s="250">
        <v>75.959999999999994</v>
      </c>
      <c r="E256" s="250"/>
      <c r="F256" s="251">
        <v>240</v>
      </c>
      <c r="G256" s="251" t="s">
        <v>161</v>
      </c>
      <c r="H256" s="251"/>
      <c r="I256" s="338"/>
      <c r="J256" s="338"/>
      <c r="K256" s="336">
        <f t="shared" si="24"/>
        <v>9779.067930489733</v>
      </c>
      <c r="L256" s="336">
        <f>VLOOKUP(A256,Piloto!$B$97:$G$442,5,FALSE)</f>
        <v>742818</v>
      </c>
      <c r="M256" s="249">
        <f t="shared" si="25"/>
        <v>29712.720000000001</v>
      </c>
      <c r="N256" s="249">
        <f t="shared" si="26"/>
        <v>14856.36</v>
      </c>
      <c r="O256" s="249">
        <f t="shared" si="27"/>
        <v>12070.7925</v>
      </c>
      <c r="P256" s="249">
        <f t="shared" si="28"/>
        <v>37140.9</v>
      </c>
      <c r="Q256" s="249">
        <f t="shared" si="29"/>
        <v>37140.9</v>
      </c>
      <c r="R256" s="249">
        <f t="shared" si="30"/>
        <v>245129.94</v>
      </c>
      <c r="S256" s="249"/>
      <c r="T256" s="252">
        <f t="shared" si="31"/>
        <v>497688.06000000006</v>
      </c>
      <c r="U256" s="257"/>
      <c r="V256" s="249" t="e">
        <f>ROUND(#REF!*W$18,0)*$W$15</f>
        <v>#REF!</v>
      </c>
      <c r="W256" s="249" t="e">
        <f>PMT((1+Piloto!#REF!)^(IF($W$14="Semestrais",6,IF($W$14="Anuais",12,1)))-1,$W$15,-V256)</f>
        <v>#REF!</v>
      </c>
      <c r="X256" s="249" t="e">
        <f>ROUND(#REF!*Y$18,0)*$Y$15</f>
        <v>#REF!</v>
      </c>
      <c r="Y256" s="249" t="e">
        <f>PMT((1+Piloto!#REF!)^(IF($Y$14="Semestrais",6,IF($Y$14="Anuais",12,1)))-1,$Y$15,-X256)</f>
        <v>#REF!</v>
      </c>
      <c r="Z256" s="248"/>
      <c r="AA256" s="48" t="str">
        <f>VLOOKUP(A256,Piloto!B334:I711,4,FALSE)</f>
        <v>Contrato</v>
      </c>
      <c r="AD256" s="342"/>
      <c r="AE256" s="342"/>
      <c r="AF256" s="342"/>
      <c r="AG256" s="271"/>
    </row>
    <row r="257" spans="1:33" ht="24" hidden="1">
      <c r="A257" s="253">
        <f>Piloto!B335</f>
        <v>2308</v>
      </c>
      <c r="B257" s="253" t="s">
        <v>160</v>
      </c>
      <c r="C257" s="341">
        <f>Piloto!G335</f>
        <v>72.08</v>
      </c>
      <c r="D257" s="250">
        <v>72.08</v>
      </c>
      <c r="E257" s="250"/>
      <c r="F257" s="251">
        <v>47</v>
      </c>
      <c r="G257" s="251" t="s">
        <v>172</v>
      </c>
      <c r="H257" s="251"/>
      <c r="I257" s="338"/>
      <c r="J257" s="338"/>
      <c r="K257" s="336">
        <f t="shared" si="24"/>
        <v>9779.0649278579367</v>
      </c>
      <c r="L257" s="336">
        <f>VLOOKUP(A257,Piloto!$B$97:$G$442,5,FALSE)</f>
        <v>704875</v>
      </c>
      <c r="M257" s="249">
        <f t="shared" si="25"/>
        <v>28195</v>
      </c>
      <c r="N257" s="249">
        <f t="shared" si="26"/>
        <v>14097.5</v>
      </c>
      <c r="O257" s="249">
        <f t="shared" si="27"/>
        <v>11454.21875</v>
      </c>
      <c r="P257" s="249">
        <f t="shared" si="28"/>
        <v>35243.75</v>
      </c>
      <c r="Q257" s="249">
        <f t="shared" si="29"/>
        <v>35243.75</v>
      </c>
      <c r="R257" s="249">
        <f t="shared" si="30"/>
        <v>232608.75</v>
      </c>
      <c r="S257" s="249"/>
      <c r="T257" s="252">
        <f t="shared" si="31"/>
        <v>472266.25</v>
      </c>
      <c r="U257" s="257"/>
      <c r="V257" s="249" t="e">
        <f>ROUND(#REF!*W$18,0)*$W$15</f>
        <v>#REF!</v>
      </c>
      <c r="W257" s="249" t="e">
        <f>PMT((1+Piloto!#REF!)^(IF($W$14="Semestrais",6,IF($W$14="Anuais",12,1)))-1,$W$15,-V257)</f>
        <v>#REF!</v>
      </c>
      <c r="X257" s="249" t="e">
        <f>ROUND(#REF!*Y$18,0)*$Y$15</f>
        <v>#REF!</v>
      </c>
      <c r="Y257" s="249" t="e">
        <f>PMT((1+Piloto!#REF!)^(IF($Y$14="Semestrais",6,IF($Y$14="Anuais",12,1)))-1,$Y$15,-X257)</f>
        <v>#REF!</v>
      </c>
      <c r="Z257" s="248"/>
      <c r="AA257" s="48" t="str">
        <f>VLOOKUP(A257,Piloto!B335:I712,4,FALSE)</f>
        <v>Contrato</v>
      </c>
      <c r="AD257" s="342"/>
      <c r="AE257" s="342"/>
      <c r="AF257" s="342"/>
      <c r="AG257" s="271"/>
    </row>
    <row r="258" spans="1:33" ht="24" hidden="1">
      <c r="A258" s="253">
        <f>Piloto!B336</f>
        <v>2309</v>
      </c>
      <c r="B258" s="253" t="s">
        <v>157</v>
      </c>
      <c r="C258" s="341">
        <f>Piloto!G336</f>
        <v>55.97</v>
      </c>
      <c r="D258" s="250">
        <v>55.97</v>
      </c>
      <c r="E258" s="250"/>
      <c r="F258" s="251">
        <v>80</v>
      </c>
      <c r="G258" s="251" t="s">
        <v>158</v>
      </c>
      <c r="H258" s="251"/>
      <c r="I258" s="338"/>
      <c r="J258" s="338"/>
      <c r="K258" s="336">
        <f t="shared" si="24"/>
        <v>9803.4661425763807</v>
      </c>
      <c r="L258" s="336">
        <f>VLOOKUP(A258,Piloto!$B$97:$G$442,5,FALSE)</f>
        <v>548700</v>
      </c>
      <c r="M258" s="249">
        <f t="shared" si="25"/>
        <v>21948</v>
      </c>
      <c r="N258" s="249">
        <f t="shared" si="26"/>
        <v>10974</v>
      </c>
      <c r="O258" s="249">
        <f t="shared" si="27"/>
        <v>8916.375</v>
      </c>
      <c r="P258" s="249">
        <f t="shared" si="28"/>
        <v>27435</v>
      </c>
      <c r="Q258" s="249">
        <f t="shared" si="29"/>
        <v>27435</v>
      </c>
      <c r="R258" s="249">
        <f t="shared" si="30"/>
        <v>181071</v>
      </c>
      <c r="S258" s="249"/>
      <c r="T258" s="252">
        <f t="shared" si="31"/>
        <v>367629</v>
      </c>
      <c r="U258" s="257"/>
      <c r="V258" s="249" t="e">
        <f>ROUND(#REF!*W$18,0)*$W$15</f>
        <v>#REF!</v>
      </c>
      <c r="W258" s="249" t="e">
        <f>PMT((1+Piloto!#REF!)^(IF($W$14="Semestrais",6,IF($W$14="Anuais",12,1)))-1,$W$15,-V258)</f>
        <v>#REF!</v>
      </c>
      <c r="X258" s="249" t="e">
        <f>ROUND(#REF!*Y$18,0)*$Y$15</f>
        <v>#REF!</v>
      </c>
      <c r="Y258" s="249" t="e">
        <f>PMT((1+Piloto!#REF!)^(IF($Y$14="Semestrais",6,IF($Y$14="Anuais",12,1)))-1,$Y$15,-X258)</f>
        <v>#REF!</v>
      </c>
      <c r="Z258" s="248"/>
      <c r="AA258" s="48" t="str">
        <f>VLOOKUP(A258,Piloto!B336:I713,4,FALSE)</f>
        <v>Contrato</v>
      </c>
      <c r="AD258" s="342"/>
      <c r="AE258" s="342"/>
      <c r="AF258" s="342"/>
      <c r="AG258" s="271"/>
    </row>
    <row r="259" spans="1:33" ht="24" hidden="1">
      <c r="A259" s="253">
        <f>Piloto!B337</f>
        <v>2310</v>
      </c>
      <c r="B259" s="253" t="s">
        <v>167</v>
      </c>
      <c r="C259" s="341">
        <f>Piloto!G337</f>
        <v>51.44</v>
      </c>
      <c r="D259" s="250">
        <v>51.44</v>
      </c>
      <c r="E259" s="250"/>
      <c r="F259" s="251">
        <v>81</v>
      </c>
      <c r="G259" s="251" t="s">
        <v>158</v>
      </c>
      <c r="H259" s="251"/>
      <c r="I259" s="338"/>
      <c r="J259" s="338"/>
      <c r="K259" s="336">
        <f t="shared" si="24"/>
        <v>9726.827371695179</v>
      </c>
      <c r="L259" s="336">
        <f>VLOOKUP(A259,Piloto!$B$97:$G$442,5,FALSE)</f>
        <v>500348</v>
      </c>
      <c r="M259" s="249">
        <f t="shared" si="25"/>
        <v>20013.920000000002</v>
      </c>
      <c r="N259" s="249">
        <f t="shared" si="26"/>
        <v>10006.960000000001</v>
      </c>
      <c r="O259" s="249">
        <f t="shared" si="27"/>
        <v>8130.6550000000007</v>
      </c>
      <c r="P259" s="249">
        <f t="shared" si="28"/>
        <v>25017.4</v>
      </c>
      <c r="Q259" s="249">
        <f t="shared" si="29"/>
        <v>25017.4</v>
      </c>
      <c r="R259" s="249">
        <f t="shared" si="30"/>
        <v>165114.84</v>
      </c>
      <c r="S259" s="249"/>
      <c r="T259" s="252">
        <f t="shared" si="31"/>
        <v>335233.16000000003</v>
      </c>
      <c r="U259" s="257"/>
      <c r="V259" s="249" t="e">
        <f>ROUND(#REF!*W$18,0)*$W$15</f>
        <v>#REF!</v>
      </c>
      <c r="W259" s="249" t="e">
        <f>PMT((1+Piloto!#REF!)^(IF($W$14="Semestrais",6,IF($W$14="Anuais",12,1)))-1,$W$15,-V259)</f>
        <v>#REF!</v>
      </c>
      <c r="X259" s="249" t="e">
        <f>ROUND(#REF!*Y$18,0)*$Y$15</f>
        <v>#REF!</v>
      </c>
      <c r="Y259" s="249" t="e">
        <f>PMT((1+Piloto!#REF!)^(IF($Y$14="Semestrais",6,IF($Y$14="Anuais",12,1)))-1,$Y$15,-X259)</f>
        <v>#REF!</v>
      </c>
      <c r="Z259" s="248"/>
      <c r="AA259" s="48" t="str">
        <f>VLOOKUP(A259,Piloto!B337:I714,4,FALSE)</f>
        <v>Contrato</v>
      </c>
      <c r="AD259" s="342"/>
      <c r="AE259" s="342"/>
      <c r="AF259" s="342"/>
      <c r="AG259" s="271"/>
    </row>
    <row r="260" spans="1:33" ht="24" hidden="1">
      <c r="A260" s="253">
        <f>Piloto!B338</f>
        <v>2311</v>
      </c>
      <c r="B260" s="253" t="s">
        <v>167</v>
      </c>
      <c r="C260" s="341">
        <f>Piloto!G338</f>
        <v>51.5</v>
      </c>
      <c r="D260" s="250">
        <v>51.5</v>
      </c>
      <c r="E260" s="250"/>
      <c r="F260" s="251">
        <v>82</v>
      </c>
      <c r="G260" s="251" t="s">
        <v>158</v>
      </c>
      <c r="H260" s="251"/>
      <c r="I260" s="338"/>
      <c r="J260" s="338"/>
      <c r="K260" s="336">
        <f t="shared" si="24"/>
        <v>9726.8155339805817</v>
      </c>
      <c r="L260" s="336">
        <f>VLOOKUP(A260,Piloto!$B$97:$G$442,5,FALSE)</f>
        <v>500931</v>
      </c>
      <c r="M260" s="249">
        <f t="shared" si="25"/>
        <v>20037.240000000002</v>
      </c>
      <c r="N260" s="249">
        <f t="shared" si="26"/>
        <v>10018.620000000001</v>
      </c>
      <c r="O260" s="249">
        <f t="shared" si="27"/>
        <v>8140.1287499999999</v>
      </c>
      <c r="P260" s="249">
        <f t="shared" si="28"/>
        <v>25046.550000000003</v>
      </c>
      <c r="Q260" s="249">
        <f t="shared" si="29"/>
        <v>25046.550000000003</v>
      </c>
      <c r="R260" s="249">
        <f t="shared" si="30"/>
        <v>165307.22999999998</v>
      </c>
      <c r="S260" s="249"/>
      <c r="T260" s="252">
        <f t="shared" si="31"/>
        <v>335623.77</v>
      </c>
      <c r="U260" s="257"/>
      <c r="V260" s="249" t="e">
        <f>ROUND(#REF!*W$18,0)*$W$15</f>
        <v>#REF!</v>
      </c>
      <c r="W260" s="249" t="e">
        <f>PMT((1+Piloto!#REF!)^(IF($W$14="Semestrais",6,IF($W$14="Anuais",12,1)))-1,$W$15,-V260)</f>
        <v>#REF!</v>
      </c>
      <c r="X260" s="249" t="e">
        <f>ROUND(#REF!*Y$18,0)*$Y$15</f>
        <v>#REF!</v>
      </c>
      <c r="Y260" s="249" t="e">
        <f>PMT((1+Piloto!#REF!)^(IF($Y$14="Semestrais",6,IF($Y$14="Anuais",12,1)))-1,$Y$15,-X260)</f>
        <v>#REF!</v>
      </c>
      <c r="Z260" s="248"/>
      <c r="AA260" s="48" t="str">
        <f>VLOOKUP(A260,Piloto!B338:I715,4,FALSE)</f>
        <v>Contrato</v>
      </c>
      <c r="AD260" s="342"/>
      <c r="AE260" s="342"/>
      <c r="AF260" s="342"/>
      <c r="AG260" s="271"/>
    </row>
    <row r="261" spans="1:33" ht="24" hidden="1">
      <c r="A261" s="253">
        <f>Piloto!B339</f>
        <v>2312</v>
      </c>
      <c r="B261" s="253" t="s">
        <v>167</v>
      </c>
      <c r="C261" s="341">
        <f>Piloto!G339</f>
        <v>51.44</v>
      </c>
      <c r="D261" s="250">
        <v>51.44</v>
      </c>
      <c r="E261" s="250"/>
      <c r="F261" s="251">
        <v>58</v>
      </c>
      <c r="G261" s="251" t="s">
        <v>172</v>
      </c>
      <c r="H261" s="251"/>
      <c r="I261" s="338"/>
      <c r="J261" s="338"/>
      <c r="K261" s="336">
        <f t="shared" si="24"/>
        <v>9726.827371695179</v>
      </c>
      <c r="L261" s="336">
        <f>VLOOKUP(A261,Piloto!$B$97:$G$442,5,FALSE)</f>
        <v>500348</v>
      </c>
      <c r="M261" s="249">
        <f t="shared" si="25"/>
        <v>20013.920000000002</v>
      </c>
      <c r="N261" s="249">
        <f t="shared" si="26"/>
        <v>10006.960000000001</v>
      </c>
      <c r="O261" s="249">
        <f t="shared" si="27"/>
        <v>8130.6550000000007</v>
      </c>
      <c r="P261" s="249">
        <f t="shared" si="28"/>
        <v>25017.4</v>
      </c>
      <c r="Q261" s="249">
        <f t="shared" si="29"/>
        <v>25017.4</v>
      </c>
      <c r="R261" s="249">
        <f t="shared" si="30"/>
        <v>165114.84</v>
      </c>
      <c r="S261" s="249"/>
      <c r="T261" s="252">
        <f t="shared" si="31"/>
        <v>335233.16000000003</v>
      </c>
      <c r="U261" s="257"/>
      <c r="V261" s="249" t="e">
        <f>ROUND(#REF!*W$18,0)*$W$15</f>
        <v>#REF!</v>
      </c>
      <c r="W261" s="249" t="e">
        <f>PMT((1+Piloto!#REF!)^(IF($W$14="Semestrais",6,IF($W$14="Anuais",12,1)))-1,$W$15,-V261)</f>
        <v>#REF!</v>
      </c>
      <c r="X261" s="249" t="e">
        <f>ROUND(#REF!*Y$18,0)*$Y$15</f>
        <v>#REF!</v>
      </c>
      <c r="Y261" s="249" t="e">
        <f>PMT((1+Piloto!#REF!)^(IF($Y$14="Semestrais",6,IF($Y$14="Anuais",12,1)))-1,$Y$15,-X261)</f>
        <v>#REF!</v>
      </c>
      <c r="Z261" s="248"/>
      <c r="AA261" s="48" t="str">
        <f>VLOOKUP(A261,Piloto!B339:I716,4,FALSE)</f>
        <v>Contrato</v>
      </c>
      <c r="AD261" s="342"/>
      <c r="AE261" s="342"/>
      <c r="AF261" s="342"/>
      <c r="AG261" s="271"/>
    </row>
    <row r="262" spans="1:33" ht="24" hidden="1">
      <c r="A262" s="253">
        <f>Piloto!B340</f>
        <v>2401</v>
      </c>
      <c r="B262" s="253" t="s">
        <v>157</v>
      </c>
      <c r="C262" s="341">
        <f>Piloto!G340</f>
        <v>55.97</v>
      </c>
      <c r="D262" s="250">
        <v>55.97</v>
      </c>
      <c r="E262" s="250"/>
      <c r="F262" s="251">
        <v>158</v>
      </c>
      <c r="G262" s="251" t="s">
        <v>197</v>
      </c>
      <c r="H262" s="251"/>
      <c r="I262" s="338"/>
      <c r="J262" s="338"/>
      <c r="K262" s="336">
        <f t="shared" si="24"/>
        <v>9803.4661425763807</v>
      </c>
      <c r="L262" s="336">
        <f>VLOOKUP(A262,Piloto!$B$97:$G$442,5,FALSE)</f>
        <v>548700</v>
      </c>
      <c r="M262" s="249">
        <f t="shared" si="25"/>
        <v>21948</v>
      </c>
      <c r="N262" s="249">
        <f t="shared" si="26"/>
        <v>10974</v>
      </c>
      <c r="O262" s="249">
        <f t="shared" si="27"/>
        <v>8916.375</v>
      </c>
      <c r="P262" s="249">
        <f t="shared" si="28"/>
        <v>27435</v>
      </c>
      <c r="Q262" s="249">
        <f t="shared" si="29"/>
        <v>27435</v>
      </c>
      <c r="R262" s="249">
        <f t="shared" si="30"/>
        <v>181071</v>
      </c>
      <c r="S262" s="249"/>
      <c r="T262" s="252">
        <f t="shared" si="31"/>
        <v>367629</v>
      </c>
      <c r="U262" s="257"/>
      <c r="V262" s="249" t="e">
        <f>ROUND(#REF!*W$18,0)*$W$15</f>
        <v>#REF!</v>
      </c>
      <c r="W262" s="249" t="e">
        <f>PMT((1+Piloto!#REF!)^(IF($W$14="Semestrais",6,IF($W$14="Anuais",12,1)))-1,$W$15,-V262)</f>
        <v>#REF!</v>
      </c>
      <c r="X262" s="249" t="e">
        <f>ROUND(#REF!*Y$18,0)*$Y$15</f>
        <v>#REF!</v>
      </c>
      <c r="Y262" s="249" t="e">
        <f>PMT((1+Piloto!#REF!)^(IF($Y$14="Semestrais",6,IF($Y$14="Anuais",12,1)))-1,$Y$15,-X262)</f>
        <v>#REF!</v>
      </c>
      <c r="Z262" s="248"/>
      <c r="AA262" s="48" t="str">
        <f>VLOOKUP(A262,Piloto!B340:I717,4,FALSE)</f>
        <v>Contrato</v>
      </c>
      <c r="AD262" s="342"/>
      <c r="AE262" s="342"/>
      <c r="AF262" s="342"/>
      <c r="AG262" s="271"/>
    </row>
    <row r="263" spans="1:33" ht="24" hidden="1">
      <c r="A263" s="253">
        <f>Piloto!B341</f>
        <v>2402</v>
      </c>
      <c r="B263" s="253" t="s">
        <v>160</v>
      </c>
      <c r="C263" s="341">
        <f>Piloto!G341</f>
        <v>72.08</v>
      </c>
      <c r="D263" s="250">
        <v>72.08</v>
      </c>
      <c r="E263" s="250"/>
      <c r="F263" s="251">
        <v>92</v>
      </c>
      <c r="G263" s="251" t="s">
        <v>158</v>
      </c>
      <c r="H263" s="251"/>
      <c r="I263" s="338"/>
      <c r="J263" s="338"/>
      <c r="K263" s="336">
        <f t="shared" si="24"/>
        <v>9779.0649278579367</v>
      </c>
      <c r="L263" s="336">
        <f>VLOOKUP(A263,Piloto!$B$97:$G$442,5,FALSE)</f>
        <v>704875</v>
      </c>
      <c r="M263" s="249">
        <f t="shared" si="25"/>
        <v>28195</v>
      </c>
      <c r="N263" s="249">
        <f t="shared" si="26"/>
        <v>14097.5</v>
      </c>
      <c r="O263" s="249">
        <f t="shared" si="27"/>
        <v>11454.21875</v>
      </c>
      <c r="P263" s="249">
        <f t="shared" si="28"/>
        <v>35243.75</v>
      </c>
      <c r="Q263" s="249">
        <f t="shared" si="29"/>
        <v>35243.75</v>
      </c>
      <c r="R263" s="249">
        <f t="shared" si="30"/>
        <v>232608.75</v>
      </c>
      <c r="S263" s="249"/>
      <c r="T263" s="252">
        <f t="shared" si="31"/>
        <v>472266.25</v>
      </c>
      <c r="U263" s="257"/>
      <c r="V263" s="249" t="e">
        <f>ROUND(#REF!*W$18,0)*$W$15</f>
        <v>#REF!</v>
      </c>
      <c r="W263" s="249" t="e">
        <f>PMT((1+Piloto!#REF!)^(IF($W$14="Semestrais",6,IF($W$14="Anuais",12,1)))-1,$W$15,-V263)</f>
        <v>#REF!</v>
      </c>
      <c r="X263" s="249" t="e">
        <f>ROUND(#REF!*Y$18,0)*$Y$15</f>
        <v>#REF!</v>
      </c>
      <c r="Y263" s="249" t="e">
        <f>PMT((1+Piloto!#REF!)^(IF($Y$14="Semestrais",6,IF($Y$14="Anuais",12,1)))-1,$Y$15,-X263)</f>
        <v>#REF!</v>
      </c>
      <c r="Z263" s="248"/>
      <c r="AA263" s="48" t="str">
        <f>VLOOKUP(A263,Piloto!B341:I718,4,FALSE)</f>
        <v>Contrato</v>
      </c>
      <c r="AD263" s="342"/>
      <c r="AE263" s="342"/>
      <c r="AF263" s="342"/>
      <c r="AG263" s="271"/>
    </row>
    <row r="264" spans="1:33" ht="24" hidden="1">
      <c r="A264" s="253">
        <f>Piloto!B342</f>
        <v>2403</v>
      </c>
      <c r="B264" s="253" t="s">
        <v>160</v>
      </c>
      <c r="C264" s="341">
        <f>Piloto!G342</f>
        <v>75.97</v>
      </c>
      <c r="D264" s="250">
        <v>75.97</v>
      </c>
      <c r="E264" s="250"/>
      <c r="F264" s="251">
        <v>205</v>
      </c>
      <c r="G264" s="251" t="s">
        <v>161</v>
      </c>
      <c r="H264" s="251"/>
      <c r="I264" s="338"/>
      <c r="J264" s="338"/>
      <c r="K264" s="336">
        <f t="shared" si="24"/>
        <v>9779.0706857970254</v>
      </c>
      <c r="L264" s="336">
        <f>VLOOKUP(A264,Piloto!$B$97:$G$442,5,FALSE)</f>
        <v>742916</v>
      </c>
      <c r="M264" s="249">
        <f t="shared" si="25"/>
        <v>29716.639999999999</v>
      </c>
      <c r="N264" s="249">
        <f t="shared" si="26"/>
        <v>14858.32</v>
      </c>
      <c r="O264" s="249">
        <f t="shared" si="27"/>
        <v>12072.385</v>
      </c>
      <c r="P264" s="249">
        <f t="shared" si="28"/>
        <v>37145.800000000003</v>
      </c>
      <c r="Q264" s="249">
        <f t="shared" si="29"/>
        <v>37145.800000000003</v>
      </c>
      <c r="R264" s="249">
        <f t="shared" si="30"/>
        <v>245162.27999999997</v>
      </c>
      <c r="S264" s="249"/>
      <c r="T264" s="252">
        <f t="shared" si="31"/>
        <v>497753.72000000003</v>
      </c>
      <c r="U264" s="257"/>
      <c r="V264" s="249" t="e">
        <f>ROUND(#REF!*W$18,0)*$W$15</f>
        <v>#REF!</v>
      </c>
      <c r="W264" s="249" t="e">
        <f>PMT((1+Piloto!#REF!)^(IF($W$14="Semestrais",6,IF($W$14="Anuais",12,1)))-1,$W$15,-V264)</f>
        <v>#REF!</v>
      </c>
      <c r="X264" s="249" t="e">
        <f>ROUND(#REF!*Y$18,0)*$Y$15</f>
        <v>#REF!</v>
      </c>
      <c r="Y264" s="249" t="e">
        <f>PMT((1+Piloto!#REF!)^(IF($Y$14="Semestrais",6,IF($Y$14="Anuais",12,1)))-1,$Y$15,-X264)</f>
        <v>#REF!</v>
      </c>
      <c r="Z264" s="248"/>
      <c r="AA264" s="48" t="str">
        <f>VLOOKUP(A264,Piloto!B342:I719,4,FALSE)</f>
        <v>Contrato</v>
      </c>
      <c r="AD264" s="342"/>
      <c r="AE264" s="342"/>
      <c r="AF264" s="342"/>
      <c r="AG264" s="271"/>
    </row>
    <row r="265" spans="1:33" ht="24" hidden="1">
      <c r="A265" s="253">
        <f>Piloto!B343</f>
        <v>2404</v>
      </c>
      <c r="B265" s="253" t="s">
        <v>167</v>
      </c>
      <c r="C265" s="341">
        <f>Piloto!G343</f>
        <v>47.01</v>
      </c>
      <c r="D265" s="250">
        <v>47.01</v>
      </c>
      <c r="E265" s="250"/>
      <c r="F265" s="251">
        <v>11</v>
      </c>
      <c r="G265" s="251" t="s">
        <v>172</v>
      </c>
      <c r="H265" s="251"/>
      <c r="I265" s="338"/>
      <c r="J265" s="338"/>
      <c r="K265" s="336">
        <f t="shared" si="24"/>
        <v>9803.9140608381203</v>
      </c>
      <c r="L265" s="336">
        <f>VLOOKUP(A265,Piloto!$B$97:$G$442,5,FALSE)</f>
        <v>460882</v>
      </c>
      <c r="M265" s="249">
        <f t="shared" si="25"/>
        <v>18435.28</v>
      </c>
      <c r="N265" s="249">
        <f t="shared" si="26"/>
        <v>9217.64</v>
      </c>
      <c r="O265" s="249">
        <f t="shared" si="27"/>
        <v>7489.3325000000004</v>
      </c>
      <c r="P265" s="249">
        <f t="shared" si="28"/>
        <v>23044.100000000002</v>
      </c>
      <c r="Q265" s="249">
        <f t="shared" si="29"/>
        <v>23044.100000000002</v>
      </c>
      <c r="R265" s="249">
        <f t="shared" si="30"/>
        <v>152091.06</v>
      </c>
      <c r="S265" s="249"/>
      <c r="T265" s="252">
        <f t="shared" si="31"/>
        <v>308790.94</v>
      </c>
      <c r="U265" s="257"/>
      <c r="V265" s="249" t="e">
        <f>ROUND(#REF!*W$18,0)*$W$15</f>
        <v>#REF!</v>
      </c>
      <c r="W265" s="249" t="e">
        <f>PMT((1+Piloto!#REF!)^(IF($W$14="Semestrais",6,IF($W$14="Anuais",12,1)))-1,$W$15,-V265)</f>
        <v>#REF!</v>
      </c>
      <c r="X265" s="249" t="e">
        <f>ROUND(#REF!*Y$18,0)*$Y$15</f>
        <v>#REF!</v>
      </c>
      <c r="Y265" s="249" t="e">
        <f>PMT((1+Piloto!#REF!)^(IF($Y$14="Semestrais",6,IF($Y$14="Anuais",12,1)))-1,$Y$15,-X265)</f>
        <v>#REF!</v>
      </c>
      <c r="Z265" s="248"/>
      <c r="AA265" s="48" t="str">
        <f>VLOOKUP(A265,Piloto!B343:I720,4,FALSE)</f>
        <v>Contrato</v>
      </c>
      <c r="AD265" s="342"/>
      <c r="AE265" s="342"/>
      <c r="AF265" s="342"/>
      <c r="AG265" s="271"/>
    </row>
    <row r="266" spans="1:33" ht="24" hidden="1">
      <c r="A266" s="253">
        <f>Piloto!B344</f>
        <v>2405</v>
      </c>
      <c r="B266" s="253" t="s">
        <v>167</v>
      </c>
      <c r="C266" s="341">
        <f>Piloto!G344</f>
        <v>47.01</v>
      </c>
      <c r="D266" s="250">
        <v>47.01</v>
      </c>
      <c r="E266" s="250"/>
      <c r="F266" s="251">
        <v>12</v>
      </c>
      <c r="G266" s="251" t="s">
        <v>172</v>
      </c>
      <c r="H266" s="251"/>
      <c r="I266" s="338"/>
      <c r="J266" s="338"/>
      <c r="K266" s="336">
        <f t="shared" si="24"/>
        <v>9803.9140608381203</v>
      </c>
      <c r="L266" s="336">
        <f>VLOOKUP(A266,Piloto!$B$97:$G$442,5,FALSE)</f>
        <v>460882</v>
      </c>
      <c r="M266" s="249">
        <f t="shared" si="25"/>
        <v>18435.28</v>
      </c>
      <c r="N266" s="249">
        <f t="shared" si="26"/>
        <v>9217.64</v>
      </c>
      <c r="O266" s="249">
        <f t="shared" si="27"/>
        <v>7489.3325000000004</v>
      </c>
      <c r="P266" s="249">
        <f t="shared" si="28"/>
        <v>23044.100000000002</v>
      </c>
      <c r="Q266" s="249">
        <f t="shared" si="29"/>
        <v>23044.100000000002</v>
      </c>
      <c r="R266" s="249">
        <f t="shared" si="30"/>
        <v>152091.06</v>
      </c>
      <c r="S266" s="249"/>
      <c r="T266" s="252">
        <f t="shared" si="31"/>
        <v>308790.94</v>
      </c>
      <c r="U266" s="257"/>
      <c r="V266" s="249" t="e">
        <f>ROUND(#REF!*W$18,0)*$W$15</f>
        <v>#REF!</v>
      </c>
      <c r="W266" s="249" t="e">
        <f>PMT((1+Piloto!#REF!)^(IF($W$14="Semestrais",6,IF($W$14="Anuais",12,1)))-1,$W$15,-V266)</f>
        <v>#REF!</v>
      </c>
      <c r="X266" s="249" t="e">
        <f>ROUND(#REF!*Y$18,0)*$Y$15</f>
        <v>#REF!</v>
      </c>
      <c r="Y266" s="249" t="e">
        <f>PMT((1+Piloto!#REF!)^(IF($Y$14="Semestrais",6,IF($Y$14="Anuais",12,1)))-1,$Y$15,-X266)</f>
        <v>#REF!</v>
      </c>
      <c r="Z266" s="248"/>
      <c r="AA266" s="48" t="str">
        <f>VLOOKUP(A266,Piloto!B344:I721,4,FALSE)</f>
        <v>Contrato</v>
      </c>
      <c r="AD266" s="342"/>
      <c r="AE266" s="342"/>
      <c r="AF266" s="342"/>
      <c r="AG266" s="271"/>
    </row>
    <row r="267" spans="1:33" ht="24" hidden="1">
      <c r="A267" s="253">
        <f>Piloto!B345</f>
        <v>2406</v>
      </c>
      <c r="B267" s="253" t="s">
        <v>167</v>
      </c>
      <c r="C267" s="341">
        <f>Piloto!G345</f>
        <v>47.01</v>
      </c>
      <c r="D267" s="250">
        <v>47.01</v>
      </c>
      <c r="E267" s="250"/>
      <c r="F267" s="251">
        <v>54</v>
      </c>
      <c r="G267" s="251" t="s">
        <v>172</v>
      </c>
      <c r="H267" s="251"/>
      <c r="I267" s="338"/>
      <c r="J267" s="338"/>
      <c r="K267" s="336">
        <f t="shared" si="24"/>
        <v>9803.9140608381203</v>
      </c>
      <c r="L267" s="336">
        <f>VLOOKUP(A267,Piloto!$B$97:$G$442,5,FALSE)</f>
        <v>460882</v>
      </c>
      <c r="M267" s="249">
        <f t="shared" si="25"/>
        <v>18435.28</v>
      </c>
      <c r="N267" s="249">
        <f t="shared" si="26"/>
        <v>9217.64</v>
      </c>
      <c r="O267" s="249">
        <f t="shared" si="27"/>
        <v>7489.3325000000004</v>
      </c>
      <c r="P267" s="249">
        <f t="shared" si="28"/>
        <v>23044.100000000002</v>
      </c>
      <c r="Q267" s="249">
        <f t="shared" si="29"/>
        <v>23044.100000000002</v>
      </c>
      <c r="R267" s="249">
        <f t="shared" si="30"/>
        <v>152091.06</v>
      </c>
      <c r="S267" s="249"/>
      <c r="T267" s="252">
        <f t="shared" si="31"/>
        <v>308790.94</v>
      </c>
      <c r="U267" s="257"/>
      <c r="V267" s="249" t="e">
        <f>ROUND(#REF!*W$18,0)*$W$15</f>
        <v>#REF!</v>
      </c>
      <c r="W267" s="249" t="e">
        <f>PMT((1+Piloto!#REF!)^(IF($W$14="Semestrais",6,IF($W$14="Anuais",12,1)))-1,$W$15,-V267)</f>
        <v>#REF!</v>
      </c>
      <c r="X267" s="249" t="e">
        <f>ROUND(#REF!*Y$18,0)*$Y$15</f>
        <v>#REF!</v>
      </c>
      <c r="Y267" s="249" t="e">
        <f>PMT((1+Piloto!#REF!)^(IF($Y$14="Semestrais",6,IF($Y$14="Anuais",12,1)))-1,$Y$15,-X267)</f>
        <v>#REF!</v>
      </c>
      <c r="Z267" s="248"/>
      <c r="AA267" s="48" t="str">
        <f>VLOOKUP(A267,Piloto!B345:I722,4,FALSE)</f>
        <v>Contrato</v>
      </c>
      <c r="AD267" s="342"/>
      <c r="AE267" s="342"/>
      <c r="AF267" s="342"/>
      <c r="AG267" s="271"/>
    </row>
    <row r="268" spans="1:33" ht="24" hidden="1">
      <c r="A268" s="253">
        <f>Piloto!B346</f>
        <v>2407</v>
      </c>
      <c r="B268" s="253" t="s">
        <v>160</v>
      </c>
      <c r="C268" s="341">
        <f>Piloto!G346</f>
        <v>75.959999999999994</v>
      </c>
      <c r="D268" s="250">
        <v>75.959999999999994</v>
      </c>
      <c r="E268" s="250"/>
      <c r="F268" s="251">
        <v>208</v>
      </c>
      <c r="G268" s="251" t="s">
        <v>161</v>
      </c>
      <c r="H268" s="251"/>
      <c r="I268" s="338"/>
      <c r="J268" s="338"/>
      <c r="K268" s="336">
        <f t="shared" si="24"/>
        <v>9779.067930489733</v>
      </c>
      <c r="L268" s="336">
        <f>VLOOKUP(A268,Piloto!$B$97:$G$442,5,FALSE)</f>
        <v>742818</v>
      </c>
      <c r="M268" s="249">
        <f t="shared" si="25"/>
        <v>29712.720000000001</v>
      </c>
      <c r="N268" s="249">
        <f t="shared" si="26"/>
        <v>14856.36</v>
      </c>
      <c r="O268" s="249">
        <f t="shared" si="27"/>
        <v>12070.7925</v>
      </c>
      <c r="P268" s="249">
        <f t="shared" si="28"/>
        <v>37140.9</v>
      </c>
      <c r="Q268" s="249">
        <f t="shared" si="29"/>
        <v>37140.9</v>
      </c>
      <c r="R268" s="249">
        <f t="shared" si="30"/>
        <v>245129.94</v>
      </c>
      <c r="S268" s="249"/>
      <c r="T268" s="252">
        <f t="shared" si="31"/>
        <v>497688.06000000006</v>
      </c>
      <c r="U268" s="257"/>
      <c r="V268" s="249" t="e">
        <f>ROUND(#REF!*W$18,0)*$W$15</f>
        <v>#REF!</v>
      </c>
      <c r="W268" s="249" t="e">
        <f>PMT((1+Piloto!#REF!)^(IF($W$14="Semestrais",6,IF($W$14="Anuais",12,1)))-1,$W$15,-V268)</f>
        <v>#REF!</v>
      </c>
      <c r="X268" s="249" t="e">
        <f>ROUND(#REF!*Y$18,0)*$Y$15</f>
        <v>#REF!</v>
      </c>
      <c r="Y268" s="249" t="e">
        <f>PMT((1+Piloto!#REF!)^(IF($Y$14="Semestrais",6,IF($Y$14="Anuais",12,1)))-1,$Y$15,-X268)</f>
        <v>#REF!</v>
      </c>
      <c r="Z268" s="248"/>
      <c r="AA268" s="48" t="str">
        <f>VLOOKUP(A268,Piloto!B346:I723,4,FALSE)</f>
        <v>Contrato</v>
      </c>
      <c r="AD268" s="342"/>
      <c r="AE268" s="342"/>
      <c r="AF268" s="342"/>
      <c r="AG268" s="271"/>
    </row>
    <row r="269" spans="1:33" ht="24" hidden="1">
      <c r="A269" s="253">
        <f>Piloto!B347</f>
        <v>2408</v>
      </c>
      <c r="B269" s="253" t="s">
        <v>160</v>
      </c>
      <c r="C269" s="341">
        <f>Piloto!G347</f>
        <v>72.08</v>
      </c>
      <c r="D269" s="250">
        <v>72.08</v>
      </c>
      <c r="E269" s="250"/>
      <c r="F269" s="251">
        <v>99</v>
      </c>
      <c r="G269" s="251" t="s">
        <v>158</v>
      </c>
      <c r="H269" s="251"/>
      <c r="I269" s="338"/>
      <c r="J269" s="338"/>
      <c r="K269" s="336">
        <f t="shared" si="24"/>
        <v>9779.0649278579367</v>
      </c>
      <c r="L269" s="336">
        <f>VLOOKUP(A269,Piloto!$B$97:$G$442,5,FALSE)</f>
        <v>704875</v>
      </c>
      <c r="M269" s="249">
        <f t="shared" si="25"/>
        <v>28195</v>
      </c>
      <c r="N269" s="249">
        <f t="shared" si="26"/>
        <v>14097.5</v>
      </c>
      <c r="O269" s="249">
        <f t="shared" si="27"/>
        <v>11454.21875</v>
      </c>
      <c r="P269" s="249">
        <f t="shared" si="28"/>
        <v>35243.75</v>
      </c>
      <c r="Q269" s="249">
        <f t="shared" si="29"/>
        <v>35243.75</v>
      </c>
      <c r="R269" s="249">
        <f t="shared" si="30"/>
        <v>232608.75</v>
      </c>
      <c r="S269" s="249"/>
      <c r="T269" s="252">
        <f t="shared" si="31"/>
        <v>472266.25</v>
      </c>
      <c r="U269" s="257"/>
      <c r="V269" s="249" t="e">
        <f>ROUND(#REF!*W$18,0)*$W$15</f>
        <v>#REF!</v>
      </c>
      <c r="W269" s="249" t="e">
        <f>PMT((1+Piloto!#REF!)^(IF($W$14="Semestrais",6,IF($W$14="Anuais",12,1)))-1,$W$15,-V269)</f>
        <v>#REF!</v>
      </c>
      <c r="X269" s="249" t="e">
        <f>ROUND(#REF!*Y$18,0)*$Y$15</f>
        <v>#REF!</v>
      </c>
      <c r="Y269" s="249" t="e">
        <f>PMT((1+Piloto!#REF!)^(IF($Y$14="Semestrais",6,IF($Y$14="Anuais",12,1)))-1,$Y$15,-X269)</f>
        <v>#REF!</v>
      </c>
      <c r="Z269" s="248"/>
      <c r="AA269" s="48" t="str">
        <f>VLOOKUP(A269,Piloto!B347:I724,4,FALSE)</f>
        <v>Contrato</v>
      </c>
      <c r="AD269" s="342"/>
      <c r="AE269" s="342"/>
      <c r="AF269" s="342"/>
      <c r="AG269" s="271"/>
    </row>
    <row r="270" spans="1:33" ht="24" hidden="1">
      <c r="A270" s="253">
        <f>Piloto!B348</f>
        <v>2409</v>
      </c>
      <c r="B270" s="253" t="s">
        <v>157</v>
      </c>
      <c r="C270" s="341">
        <f>Piloto!G348</f>
        <v>55.97</v>
      </c>
      <c r="D270" s="250">
        <v>55.97</v>
      </c>
      <c r="E270" s="250"/>
      <c r="F270" s="251">
        <v>157</v>
      </c>
      <c r="G270" s="251" t="s">
        <v>197</v>
      </c>
      <c r="H270" s="251"/>
      <c r="I270" s="338"/>
      <c r="J270" s="338"/>
      <c r="K270" s="336">
        <f t="shared" si="24"/>
        <v>9803.4661425763807</v>
      </c>
      <c r="L270" s="336">
        <f>VLOOKUP(A270,Piloto!$B$97:$G$442,5,FALSE)</f>
        <v>548700</v>
      </c>
      <c r="M270" s="249">
        <f t="shared" si="25"/>
        <v>21948</v>
      </c>
      <c r="N270" s="249">
        <f t="shared" si="26"/>
        <v>10974</v>
      </c>
      <c r="O270" s="249">
        <f t="shared" si="27"/>
        <v>8916.375</v>
      </c>
      <c r="P270" s="249">
        <f t="shared" si="28"/>
        <v>27435</v>
      </c>
      <c r="Q270" s="249">
        <f t="shared" si="29"/>
        <v>27435</v>
      </c>
      <c r="R270" s="249">
        <f t="shared" si="30"/>
        <v>181071</v>
      </c>
      <c r="S270" s="249"/>
      <c r="T270" s="252">
        <f t="shared" si="31"/>
        <v>367629</v>
      </c>
      <c r="U270" s="257"/>
      <c r="V270" s="249" t="e">
        <f>ROUND(#REF!*W$18,0)*$W$15</f>
        <v>#REF!</v>
      </c>
      <c r="W270" s="249" t="e">
        <f>PMT((1+Piloto!#REF!)^(IF($W$14="Semestrais",6,IF($W$14="Anuais",12,1)))-1,$W$15,-V270)</f>
        <v>#REF!</v>
      </c>
      <c r="X270" s="249" t="e">
        <f>ROUND(#REF!*Y$18,0)*$Y$15</f>
        <v>#REF!</v>
      </c>
      <c r="Y270" s="249" t="e">
        <f>PMT((1+Piloto!#REF!)^(IF($Y$14="Semestrais",6,IF($Y$14="Anuais",12,1)))-1,$Y$15,-X270)</f>
        <v>#REF!</v>
      </c>
      <c r="Z270" s="248"/>
      <c r="AA270" s="48" t="str">
        <f>VLOOKUP(A270,Piloto!B348:I725,4,FALSE)</f>
        <v>Contrato</v>
      </c>
      <c r="AD270" s="342"/>
      <c r="AE270" s="342"/>
      <c r="AF270" s="342"/>
      <c r="AG270" s="271"/>
    </row>
    <row r="271" spans="1:33" ht="24" hidden="1">
      <c r="A271" s="253">
        <f>Piloto!B349</f>
        <v>2410</v>
      </c>
      <c r="B271" s="253" t="s">
        <v>167</v>
      </c>
      <c r="C271" s="341">
        <f>Piloto!G349</f>
        <v>51.44</v>
      </c>
      <c r="D271" s="250">
        <v>51.44</v>
      </c>
      <c r="E271" s="250"/>
      <c r="F271" s="251">
        <v>61</v>
      </c>
      <c r="G271" s="251" t="s">
        <v>172</v>
      </c>
      <c r="H271" s="251"/>
      <c r="I271" s="338"/>
      <c r="J271" s="338"/>
      <c r="K271" s="336">
        <f t="shared" si="24"/>
        <v>9726.827371695179</v>
      </c>
      <c r="L271" s="336">
        <f>VLOOKUP(A271,Piloto!$B$97:$G$442,5,FALSE)</f>
        <v>500348</v>
      </c>
      <c r="M271" s="249">
        <f t="shared" si="25"/>
        <v>20013.920000000002</v>
      </c>
      <c r="N271" s="249">
        <f t="shared" si="26"/>
        <v>10006.960000000001</v>
      </c>
      <c r="O271" s="249">
        <f t="shared" si="27"/>
        <v>8130.6550000000007</v>
      </c>
      <c r="P271" s="249">
        <f t="shared" si="28"/>
        <v>25017.4</v>
      </c>
      <c r="Q271" s="249">
        <f t="shared" si="29"/>
        <v>25017.4</v>
      </c>
      <c r="R271" s="249">
        <f t="shared" si="30"/>
        <v>165114.84</v>
      </c>
      <c r="S271" s="249"/>
      <c r="T271" s="252">
        <f t="shared" si="31"/>
        <v>335233.16000000003</v>
      </c>
      <c r="U271" s="257"/>
      <c r="V271" s="249" t="e">
        <f>ROUND(#REF!*W$18,0)*$W$15</f>
        <v>#REF!</v>
      </c>
      <c r="W271" s="249" t="e">
        <f>PMT((1+Piloto!#REF!)^(IF($W$14="Semestrais",6,IF($W$14="Anuais",12,1)))-1,$W$15,-V271)</f>
        <v>#REF!</v>
      </c>
      <c r="X271" s="249" t="e">
        <f>ROUND(#REF!*Y$18,0)*$Y$15</f>
        <v>#REF!</v>
      </c>
      <c r="Y271" s="249" t="e">
        <f>PMT((1+Piloto!#REF!)^(IF($Y$14="Semestrais",6,IF($Y$14="Anuais",12,1)))-1,$Y$15,-X271)</f>
        <v>#REF!</v>
      </c>
      <c r="Z271" s="248"/>
      <c r="AA271" s="48" t="str">
        <f>VLOOKUP(A271,Piloto!B349:I726,4,FALSE)</f>
        <v>Contrato</v>
      </c>
      <c r="AD271" s="342"/>
      <c r="AE271" s="342"/>
      <c r="AF271" s="342"/>
      <c r="AG271" s="271"/>
    </row>
    <row r="272" spans="1:33" ht="24" hidden="1">
      <c r="A272" s="253">
        <f>Piloto!B350</f>
        <v>2411</v>
      </c>
      <c r="B272" s="253" t="s">
        <v>167</v>
      </c>
      <c r="C272" s="341">
        <f>Piloto!G350</f>
        <v>51.5</v>
      </c>
      <c r="D272" s="250">
        <v>51.5</v>
      </c>
      <c r="E272" s="250"/>
      <c r="F272" s="251">
        <v>62</v>
      </c>
      <c r="G272" s="251" t="s">
        <v>172</v>
      </c>
      <c r="H272" s="251"/>
      <c r="I272" s="338"/>
      <c r="J272" s="338"/>
      <c r="K272" s="336">
        <f t="shared" si="24"/>
        <v>9726.8155339805817</v>
      </c>
      <c r="L272" s="336">
        <f>VLOOKUP(A272,Piloto!$B$97:$G$442,5,FALSE)</f>
        <v>500931</v>
      </c>
      <c r="M272" s="249">
        <f t="shared" si="25"/>
        <v>20037.240000000002</v>
      </c>
      <c r="N272" s="249">
        <f t="shared" si="26"/>
        <v>10018.620000000001</v>
      </c>
      <c r="O272" s="249">
        <f t="shared" si="27"/>
        <v>8140.1287499999999</v>
      </c>
      <c r="P272" s="249">
        <f t="shared" si="28"/>
        <v>25046.550000000003</v>
      </c>
      <c r="Q272" s="249">
        <f t="shared" si="29"/>
        <v>25046.550000000003</v>
      </c>
      <c r="R272" s="249">
        <f t="shared" si="30"/>
        <v>165307.22999999998</v>
      </c>
      <c r="S272" s="249"/>
      <c r="T272" s="252">
        <f t="shared" si="31"/>
        <v>335623.77</v>
      </c>
      <c r="U272" s="257"/>
      <c r="V272" s="249" t="e">
        <f>ROUND(#REF!*W$18,0)*$W$15</f>
        <v>#REF!</v>
      </c>
      <c r="W272" s="249" t="e">
        <f>PMT((1+Piloto!#REF!)^(IF($W$14="Semestrais",6,IF($W$14="Anuais",12,1)))-1,$W$15,-V272)</f>
        <v>#REF!</v>
      </c>
      <c r="X272" s="249" t="e">
        <f>ROUND(#REF!*Y$18,0)*$Y$15</f>
        <v>#REF!</v>
      </c>
      <c r="Y272" s="249" t="e">
        <f>PMT((1+Piloto!#REF!)^(IF($Y$14="Semestrais",6,IF($Y$14="Anuais",12,1)))-1,$Y$15,-X272)</f>
        <v>#REF!</v>
      </c>
      <c r="Z272" s="248"/>
      <c r="AA272" s="48" t="str">
        <f>VLOOKUP(A272,Piloto!B350:I727,4,FALSE)</f>
        <v>Contrato</v>
      </c>
      <c r="AD272" s="342"/>
      <c r="AE272" s="342"/>
      <c r="AF272" s="342"/>
      <c r="AG272" s="271"/>
    </row>
    <row r="273" spans="1:33" ht="24" hidden="1">
      <c r="A273" s="253">
        <f>Piloto!B351</f>
        <v>2412</v>
      </c>
      <c r="B273" s="253" t="s">
        <v>167</v>
      </c>
      <c r="C273" s="341">
        <f>Piloto!G351</f>
        <v>51.44</v>
      </c>
      <c r="D273" s="250">
        <v>51.44</v>
      </c>
      <c r="E273" s="250"/>
      <c r="F273" s="251">
        <v>63</v>
      </c>
      <c r="G273" s="251" t="s">
        <v>172</v>
      </c>
      <c r="H273" s="251"/>
      <c r="I273" s="338"/>
      <c r="J273" s="338"/>
      <c r="K273" s="336">
        <f t="shared" si="24"/>
        <v>9726.827371695179</v>
      </c>
      <c r="L273" s="336">
        <f>VLOOKUP(A273,Piloto!$B$97:$G$442,5,FALSE)</f>
        <v>500348</v>
      </c>
      <c r="M273" s="249">
        <f t="shared" si="25"/>
        <v>20013.920000000002</v>
      </c>
      <c r="N273" s="249">
        <f t="shared" si="26"/>
        <v>10006.960000000001</v>
      </c>
      <c r="O273" s="249">
        <f t="shared" si="27"/>
        <v>8130.6550000000007</v>
      </c>
      <c r="P273" s="249">
        <f t="shared" si="28"/>
        <v>25017.4</v>
      </c>
      <c r="Q273" s="249">
        <f t="shared" si="29"/>
        <v>25017.4</v>
      </c>
      <c r="R273" s="249">
        <f t="shared" si="30"/>
        <v>165114.84</v>
      </c>
      <c r="S273" s="249"/>
      <c r="T273" s="252">
        <f t="shared" si="31"/>
        <v>335233.16000000003</v>
      </c>
      <c r="U273" s="257"/>
      <c r="V273" s="249" t="e">
        <f>ROUND(#REF!*W$18,0)*$W$15</f>
        <v>#REF!</v>
      </c>
      <c r="W273" s="249" t="e">
        <f>PMT((1+Piloto!#REF!)^(IF($W$14="Semestrais",6,IF($W$14="Anuais",12,1)))-1,$W$15,-V273)</f>
        <v>#REF!</v>
      </c>
      <c r="X273" s="249" t="e">
        <f>ROUND(#REF!*Y$18,0)*$Y$15</f>
        <v>#REF!</v>
      </c>
      <c r="Y273" s="249" t="e">
        <f>PMT((1+Piloto!#REF!)^(IF($Y$14="Semestrais",6,IF($Y$14="Anuais",12,1)))-1,$Y$15,-X273)</f>
        <v>#REF!</v>
      </c>
      <c r="Z273" s="248"/>
      <c r="AA273" s="48" t="str">
        <f>VLOOKUP(A273,Piloto!B351:I728,4,FALSE)</f>
        <v>Contrato</v>
      </c>
      <c r="AD273" s="342"/>
      <c r="AE273" s="342"/>
      <c r="AF273" s="342"/>
      <c r="AG273" s="271"/>
    </row>
    <row r="274" spans="1:33" ht="24" hidden="1">
      <c r="A274" s="253">
        <f>Piloto!B352</f>
        <v>2501</v>
      </c>
      <c r="B274" s="253" t="s">
        <v>160</v>
      </c>
      <c r="C274" s="341">
        <f>Piloto!G352</f>
        <v>102.57000000000001</v>
      </c>
      <c r="D274" s="250">
        <v>71.89</v>
      </c>
      <c r="E274" s="250">
        <v>25.84</v>
      </c>
      <c r="F274" s="251">
        <v>229</v>
      </c>
      <c r="G274" s="251" t="s">
        <v>161</v>
      </c>
      <c r="H274" s="251" t="s">
        <v>208</v>
      </c>
      <c r="I274" s="338">
        <v>4.84</v>
      </c>
      <c r="J274" s="338" t="s">
        <v>161</v>
      </c>
      <c r="K274" s="336">
        <f t="shared" si="24"/>
        <v>9386.116798284098</v>
      </c>
      <c r="L274" s="336">
        <f>VLOOKUP(A274,Piloto!$B$97:$G$442,5,FALSE)</f>
        <v>962734</v>
      </c>
      <c r="M274" s="249">
        <f t="shared" si="25"/>
        <v>38509.360000000001</v>
      </c>
      <c r="N274" s="249">
        <f t="shared" si="26"/>
        <v>19254.68</v>
      </c>
      <c r="O274" s="249">
        <f t="shared" si="27"/>
        <v>15644.4275</v>
      </c>
      <c r="P274" s="249">
        <f t="shared" si="28"/>
        <v>48136.700000000004</v>
      </c>
      <c r="Q274" s="249">
        <f t="shared" si="29"/>
        <v>48136.700000000004</v>
      </c>
      <c r="R274" s="249">
        <f t="shared" si="30"/>
        <v>317702.22000000003</v>
      </c>
      <c r="S274" s="249"/>
      <c r="T274" s="252">
        <f t="shared" si="31"/>
        <v>645031.78</v>
      </c>
      <c r="U274" s="257"/>
      <c r="V274" s="249" t="e">
        <f>ROUND(#REF!*W$18,0)*$W$15</f>
        <v>#REF!</v>
      </c>
      <c r="W274" s="249" t="e">
        <f>PMT((1+Piloto!#REF!)^(IF($W$14="Semestrais",6,IF($W$14="Anuais",12,1)))-1,$W$15,-V274)</f>
        <v>#REF!</v>
      </c>
      <c r="X274" s="249" t="e">
        <f>ROUND(#REF!*Y$18,0)*$Y$15</f>
        <v>#REF!</v>
      </c>
      <c r="Y274" s="249" t="e">
        <f>PMT((1+Piloto!#REF!)^(IF($Y$14="Semestrais",6,IF($Y$14="Anuais",12,1)))-1,$Y$15,-X274)</f>
        <v>#REF!</v>
      </c>
      <c r="Z274" s="248"/>
      <c r="AA274" s="48" t="str">
        <f>VLOOKUP(A274,Piloto!B352:I729,4,FALSE)</f>
        <v>Contrato</v>
      </c>
      <c r="AD274" s="342"/>
      <c r="AE274" s="342"/>
      <c r="AF274" s="342"/>
      <c r="AG274" s="271"/>
    </row>
    <row r="275" spans="1:33" ht="24">
      <c r="A275" s="253">
        <f>Piloto!B353</f>
        <v>2502</v>
      </c>
      <c r="B275" s="253" t="s">
        <v>160</v>
      </c>
      <c r="C275" s="341">
        <f>Piloto!G353</f>
        <v>102.35000000000001</v>
      </c>
      <c r="D275" s="250">
        <v>69.81</v>
      </c>
      <c r="E275" s="250">
        <v>30.18</v>
      </c>
      <c r="F275" s="251">
        <v>267</v>
      </c>
      <c r="G275" s="251" t="s">
        <v>164</v>
      </c>
      <c r="H275" s="251" t="s">
        <v>209</v>
      </c>
      <c r="I275" s="338">
        <v>2.36</v>
      </c>
      <c r="J275" s="338" t="s">
        <v>164</v>
      </c>
      <c r="K275" s="336">
        <f t="shared" ref="K275:K338" si="32">L275/C275</f>
        <v>9718.1924767953096</v>
      </c>
      <c r="L275" s="336">
        <f>VLOOKUP(A275,Piloto!$B$97:$G$442,5,FALSE)</f>
        <v>994657</v>
      </c>
      <c r="M275" s="249">
        <f t="shared" si="25"/>
        <v>39786.28</v>
      </c>
      <c r="N275" s="249">
        <f t="shared" si="26"/>
        <v>19893.14</v>
      </c>
      <c r="O275" s="249">
        <f t="shared" si="27"/>
        <v>16163.17625</v>
      </c>
      <c r="P275" s="249">
        <f t="shared" si="28"/>
        <v>49732.850000000006</v>
      </c>
      <c r="Q275" s="249">
        <f t="shared" si="29"/>
        <v>49732.850000000006</v>
      </c>
      <c r="R275" s="249">
        <f t="shared" si="30"/>
        <v>328236.80999999994</v>
      </c>
      <c r="S275" s="249"/>
      <c r="T275" s="252">
        <f t="shared" si="31"/>
        <v>666420.19000000006</v>
      </c>
      <c r="U275" s="257"/>
      <c r="V275" s="249" t="e">
        <f>ROUND(#REF!*W$18,0)*$W$15</f>
        <v>#REF!</v>
      </c>
      <c r="W275" s="249" t="e">
        <f>PMT((1+Piloto!#REF!)^(IF($W$14="Semestrais",6,IF($W$14="Anuais",12,1)))-1,$W$15,-V275)</f>
        <v>#REF!</v>
      </c>
      <c r="X275" s="249" t="e">
        <f>ROUND(#REF!*Y$18,0)*$Y$15</f>
        <v>#REF!</v>
      </c>
      <c r="Y275" s="249" t="e">
        <f>PMT((1+Piloto!#REF!)^(IF($Y$14="Semestrais",6,IF($Y$14="Anuais",12,1)))-1,$Y$15,-X275)</f>
        <v>#REF!</v>
      </c>
      <c r="Z275" s="248"/>
      <c r="AA275" s="48" t="str">
        <f>VLOOKUP(A275,Piloto!B353:I730,4,FALSE)</f>
        <v>Disponivel</v>
      </c>
      <c r="AD275" s="342"/>
      <c r="AE275" s="342"/>
      <c r="AF275" s="342"/>
      <c r="AG275" s="271"/>
    </row>
    <row r="276" spans="1:33" ht="24" hidden="1">
      <c r="A276" s="253">
        <f>Piloto!B354</f>
        <v>2503</v>
      </c>
      <c r="B276" s="253" t="s">
        <v>157</v>
      </c>
      <c r="C276" s="341">
        <f>Piloto!G354</f>
        <v>75.19</v>
      </c>
      <c r="D276" s="250">
        <v>52.9</v>
      </c>
      <c r="E276" s="250">
        <v>19.04</v>
      </c>
      <c r="F276" s="251">
        <v>280</v>
      </c>
      <c r="G276" s="251" t="s">
        <v>164</v>
      </c>
      <c r="H276" s="251" t="s">
        <v>210</v>
      </c>
      <c r="I276" s="338">
        <v>3.25</v>
      </c>
      <c r="J276" s="338" t="s">
        <v>164</v>
      </c>
      <c r="K276" s="336">
        <f t="shared" si="32"/>
        <v>9476.9251230216796</v>
      </c>
      <c r="L276" s="336">
        <f>VLOOKUP(A276,Piloto!$B$97:$G$442,5,FALSE)</f>
        <v>712570</v>
      </c>
      <c r="M276" s="249">
        <f t="shared" si="25"/>
        <v>28502.799999999999</v>
      </c>
      <c r="N276" s="249">
        <f t="shared" si="26"/>
        <v>14251.4</v>
      </c>
      <c r="O276" s="249">
        <f t="shared" si="27"/>
        <v>11579.262500000001</v>
      </c>
      <c r="P276" s="249">
        <f t="shared" si="28"/>
        <v>35628.5</v>
      </c>
      <c r="Q276" s="249">
        <f t="shared" si="29"/>
        <v>35628.5</v>
      </c>
      <c r="R276" s="249">
        <f t="shared" si="30"/>
        <v>235148.1</v>
      </c>
      <c r="S276" s="249"/>
      <c r="T276" s="252">
        <f t="shared" si="31"/>
        <v>477421.9</v>
      </c>
      <c r="U276" s="257"/>
      <c r="V276" s="249" t="e">
        <f>ROUND(#REF!*W$18,0)*$W$15</f>
        <v>#REF!</v>
      </c>
      <c r="W276" s="249" t="e">
        <f>PMT((1+Piloto!#REF!)^(IF($W$14="Semestrais",6,IF($W$14="Anuais",12,1)))-1,$W$15,-V276)</f>
        <v>#REF!</v>
      </c>
      <c r="X276" s="249" t="e">
        <f>ROUND(#REF!*Y$18,0)*$Y$15</f>
        <v>#REF!</v>
      </c>
      <c r="Y276" s="249" t="e">
        <f>PMT((1+Piloto!#REF!)^(IF($Y$14="Semestrais",6,IF($Y$14="Anuais",12,1)))-1,$Y$15,-X276)</f>
        <v>#REF!</v>
      </c>
      <c r="Z276" s="248"/>
      <c r="AA276" s="48" t="str">
        <f>VLOOKUP(A276,Piloto!B354:I731,4,FALSE)</f>
        <v>Contrato</v>
      </c>
      <c r="AD276" s="342"/>
      <c r="AE276" s="342"/>
      <c r="AF276" s="342"/>
      <c r="AG276" s="271"/>
    </row>
    <row r="277" spans="1:33" ht="24" hidden="1">
      <c r="A277" s="253">
        <f>Piloto!B355</f>
        <v>2504</v>
      </c>
      <c r="B277" s="253" t="s">
        <v>157</v>
      </c>
      <c r="C277" s="341">
        <f>Piloto!G355</f>
        <v>77.069999999999993</v>
      </c>
      <c r="D277" s="250">
        <v>52.9</v>
      </c>
      <c r="E277" s="250">
        <v>19.04</v>
      </c>
      <c r="F277" s="251">
        <v>281</v>
      </c>
      <c r="G277" s="251" t="s">
        <v>164</v>
      </c>
      <c r="H277" s="251" t="s">
        <v>211</v>
      </c>
      <c r="I277" s="338">
        <v>5.13</v>
      </c>
      <c r="J277" s="338" t="s">
        <v>164</v>
      </c>
      <c r="K277" s="336">
        <f t="shared" si="32"/>
        <v>9484.9227974568585</v>
      </c>
      <c r="L277" s="336">
        <f>VLOOKUP(A277,Piloto!$B$97:$G$442,5,FALSE)</f>
        <v>731003</v>
      </c>
      <c r="M277" s="249">
        <f t="shared" si="25"/>
        <v>29240.12</v>
      </c>
      <c r="N277" s="249">
        <f t="shared" si="26"/>
        <v>14620.06</v>
      </c>
      <c r="O277" s="249">
        <f t="shared" si="27"/>
        <v>11878.79875</v>
      </c>
      <c r="P277" s="249">
        <f t="shared" si="28"/>
        <v>36550.15</v>
      </c>
      <c r="Q277" s="249">
        <f t="shared" si="29"/>
        <v>36550.15</v>
      </c>
      <c r="R277" s="249">
        <f t="shared" si="30"/>
        <v>241230.99</v>
      </c>
      <c r="S277" s="249"/>
      <c r="T277" s="252">
        <f t="shared" si="31"/>
        <v>489772.01</v>
      </c>
      <c r="U277" s="257"/>
      <c r="V277" s="249" t="e">
        <f>ROUND(#REF!*W$18,0)*$W$15</f>
        <v>#REF!</v>
      </c>
      <c r="W277" s="249" t="e">
        <f>PMT((1+Piloto!#REF!)^(IF($W$14="Semestrais",6,IF($W$14="Anuais",12,1)))-1,$W$15,-V277)</f>
        <v>#REF!</v>
      </c>
      <c r="X277" s="249" t="e">
        <f>ROUND(#REF!*Y$18,0)*$Y$15</f>
        <v>#REF!</v>
      </c>
      <c r="Y277" s="249" t="e">
        <f>PMT((1+Piloto!#REF!)^(IF($Y$14="Semestrais",6,IF($Y$14="Anuais",12,1)))-1,$Y$15,-X277)</f>
        <v>#REF!</v>
      </c>
      <c r="Z277" s="248"/>
      <c r="AA277" s="48" t="str">
        <f>VLOOKUP(A277,Piloto!B355:I732,4,FALSE)</f>
        <v>Contrato</v>
      </c>
      <c r="AD277" s="342"/>
      <c r="AE277" s="342"/>
      <c r="AF277" s="342"/>
      <c r="AG277" s="271"/>
    </row>
    <row r="278" spans="1:33" ht="24" hidden="1">
      <c r="A278" s="253">
        <f>Piloto!B356</f>
        <v>2505</v>
      </c>
      <c r="B278" s="253" t="s">
        <v>160</v>
      </c>
      <c r="C278" s="341">
        <f>Piloto!G356</f>
        <v>103.24000000000001</v>
      </c>
      <c r="D278" s="250">
        <v>69.81</v>
      </c>
      <c r="E278" s="250">
        <v>30.18</v>
      </c>
      <c r="F278" s="251">
        <v>287</v>
      </c>
      <c r="G278" s="251" t="s">
        <v>164</v>
      </c>
      <c r="H278" s="251" t="s">
        <v>212</v>
      </c>
      <c r="I278" s="338">
        <v>3.25</v>
      </c>
      <c r="J278" s="338" t="s">
        <v>164</v>
      </c>
      <c r="K278" s="336">
        <f t="shared" si="32"/>
        <v>9332.8457962030207</v>
      </c>
      <c r="L278" s="336">
        <f>VLOOKUP(A278,Piloto!$B$97:$G$442,5,FALSE)</f>
        <v>963523</v>
      </c>
      <c r="M278" s="249">
        <f t="shared" ref="M278:M341" si="33">L278*$M$18</f>
        <v>38540.92</v>
      </c>
      <c r="N278" s="249">
        <f t="shared" ref="N278:N341" si="34">L278*$N$18</f>
        <v>19270.46</v>
      </c>
      <c r="O278" s="249">
        <f t="shared" ref="O278:O341" si="35">L278*$O$18</f>
        <v>15657.248750000001</v>
      </c>
      <c r="P278" s="249">
        <f t="shared" ref="P278:P341" si="36">L278*$P$18</f>
        <v>48176.15</v>
      </c>
      <c r="Q278" s="249">
        <f t="shared" ref="Q278:Q341" si="37">L278*$Q$18</f>
        <v>48176.15</v>
      </c>
      <c r="R278" s="249">
        <f t="shared" ref="R278:R341" si="38">M278*$M$15+N278*$N$15+O278*$O$15+P278*$P$15+Q278*$Q$15</f>
        <v>317962.59000000003</v>
      </c>
      <c r="S278" s="249"/>
      <c r="T278" s="252">
        <f t="shared" ref="T278:T341" si="39">L278*$T$18</f>
        <v>645560.41</v>
      </c>
      <c r="U278" s="257"/>
      <c r="V278" s="249" t="e">
        <f>ROUND(#REF!*W$18,0)*$W$15</f>
        <v>#REF!</v>
      </c>
      <c r="W278" s="249" t="e">
        <f>PMT((1+Piloto!#REF!)^(IF($W$14="Semestrais",6,IF($W$14="Anuais",12,1)))-1,$W$15,-V278)</f>
        <v>#REF!</v>
      </c>
      <c r="X278" s="249" t="e">
        <f>ROUND(#REF!*Y$18,0)*$Y$15</f>
        <v>#REF!</v>
      </c>
      <c r="Y278" s="249" t="e">
        <f>PMT((1+Piloto!#REF!)^(IF($Y$14="Semestrais",6,IF($Y$14="Anuais",12,1)))-1,$Y$15,-X278)</f>
        <v>#REF!</v>
      </c>
      <c r="Z278" s="248"/>
      <c r="AA278" s="48" t="str">
        <f>VLOOKUP(A278,Piloto!B356:I733,4,FALSE)</f>
        <v>Contrato</v>
      </c>
      <c r="AD278" s="342"/>
      <c r="AE278" s="342"/>
      <c r="AF278" s="342"/>
      <c r="AG278" s="271"/>
    </row>
    <row r="279" spans="1:33" ht="24" hidden="1">
      <c r="A279" s="253">
        <f>Piloto!B357</f>
        <v>2506</v>
      </c>
      <c r="B279" s="253" t="s">
        <v>160</v>
      </c>
      <c r="C279" s="341">
        <f>Piloto!G357</f>
        <v>100.64</v>
      </c>
      <c r="D279" s="250">
        <v>71.89</v>
      </c>
      <c r="E279" s="250">
        <v>25.84</v>
      </c>
      <c r="F279" s="251">
        <v>254</v>
      </c>
      <c r="G279" s="251" t="s">
        <v>164</v>
      </c>
      <c r="H279" s="251" t="s">
        <v>213</v>
      </c>
      <c r="I279" s="338">
        <v>2.91</v>
      </c>
      <c r="J279" s="338" t="s">
        <v>164</v>
      </c>
      <c r="K279" s="336">
        <f t="shared" si="32"/>
        <v>9379.7396661367256</v>
      </c>
      <c r="L279" s="336">
        <f>VLOOKUP(A279,Piloto!$B$97:$G$442,5,FALSE)</f>
        <v>943977</v>
      </c>
      <c r="M279" s="249">
        <f t="shared" si="33"/>
        <v>37759.08</v>
      </c>
      <c r="N279" s="249">
        <f t="shared" si="34"/>
        <v>18879.54</v>
      </c>
      <c r="O279" s="249">
        <f t="shared" si="35"/>
        <v>15339.626250000001</v>
      </c>
      <c r="P279" s="249">
        <f t="shared" si="36"/>
        <v>47198.850000000006</v>
      </c>
      <c r="Q279" s="249">
        <f t="shared" si="37"/>
        <v>47198.850000000006</v>
      </c>
      <c r="R279" s="249">
        <f t="shared" si="38"/>
        <v>311512.41000000003</v>
      </c>
      <c r="S279" s="249"/>
      <c r="T279" s="252">
        <f t="shared" si="39"/>
        <v>632464.59000000008</v>
      </c>
      <c r="U279" s="257"/>
      <c r="V279" s="249" t="e">
        <f>ROUND(#REF!*W$18,0)*$W$15</f>
        <v>#REF!</v>
      </c>
      <c r="W279" s="249" t="e">
        <f>PMT((1+Piloto!#REF!)^(IF($W$14="Semestrais",6,IF($W$14="Anuais",12,1)))-1,$W$15,-V279)</f>
        <v>#REF!</v>
      </c>
      <c r="X279" s="249" t="e">
        <f>ROUND(#REF!*Y$18,0)*$Y$15</f>
        <v>#REF!</v>
      </c>
      <c r="Y279" s="249" t="e">
        <f>PMT((1+Piloto!#REF!)^(IF($Y$14="Semestrais",6,IF($Y$14="Anuais",12,1)))-1,$Y$15,-X279)</f>
        <v>#REF!</v>
      </c>
      <c r="Z279" s="248"/>
      <c r="AA279" s="48" t="str">
        <f>VLOOKUP(A279,Piloto!B357:I734,4,FALSE)</f>
        <v>Contrato</v>
      </c>
      <c r="AD279" s="342"/>
      <c r="AE279" s="342"/>
      <c r="AF279" s="342"/>
      <c r="AG279" s="271"/>
    </row>
    <row r="280" spans="1:33" ht="24" hidden="1">
      <c r="A280" s="253">
        <f>Piloto!B358</f>
        <v>2507</v>
      </c>
      <c r="B280" s="253" t="s">
        <v>160</v>
      </c>
      <c r="C280" s="341">
        <f>Piloto!G358</f>
        <v>82</v>
      </c>
      <c r="D280" s="250">
        <v>66.95</v>
      </c>
      <c r="E280" s="250">
        <v>10.18</v>
      </c>
      <c r="F280" s="251">
        <v>282</v>
      </c>
      <c r="G280" s="251" t="s">
        <v>164</v>
      </c>
      <c r="H280" s="251" t="s">
        <v>214</v>
      </c>
      <c r="I280" s="338">
        <v>4.87</v>
      </c>
      <c r="J280" s="338" t="s">
        <v>164</v>
      </c>
      <c r="K280" s="336">
        <f t="shared" si="32"/>
        <v>9554.5365853658532</v>
      </c>
      <c r="L280" s="336">
        <f>VLOOKUP(A280,Piloto!$B$97:$G$442,5,FALSE)</f>
        <v>783472</v>
      </c>
      <c r="M280" s="249">
        <f t="shared" si="33"/>
        <v>31338.880000000001</v>
      </c>
      <c r="N280" s="249">
        <f t="shared" si="34"/>
        <v>15669.44</v>
      </c>
      <c r="O280" s="249">
        <f t="shared" si="35"/>
        <v>12731.42</v>
      </c>
      <c r="P280" s="249">
        <f t="shared" si="36"/>
        <v>39173.599999999999</v>
      </c>
      <c r="Q280" s="249">
        <f t="shared" si="37"/>
        <v>39173.599999999999</v>
      </c>
      <c r="R280" s="249">
        <f t="shared" si="38"/>
        <v>258545.76</v>
      </c>
      <c r="S280" s="249"/>
      <c r="T280" s="252">
        <f t="shared" si="39"/>
        <v>524926.24</v>
      </c>
      <c r="U280" s="257"/>
      <c r="V280" s="249" t="e">
        <f>ROUND(#REF!*W$18,0)*$W$15</f>
        <v>#REF!</v>
      </c>
      <c r="W280" s="249" t="e">
        <f>PMT((1+Piloto!#REF!)^(IF($W$14="Semestrais",6,IF($W$14="Anuais",12,1)))-1,$W$15,-V280)</f>
        <v>#REF!</v>
      </c>
      <c r="X280" s="249" t="e">
        <f>ROUND(#REF!*Y$18,0)*$Y$15</f>
        <v>#REF!</v>
      </c>
      <c r="Y280" s="249" t="e">
        <f>PMT((1+Piloto!#REF!)^(IF($Y$14="Semestrais",6,IF($Y$14="Anuais",12,1)))-1,$Y$15,-X280)</f>
        <v>#REF!</v>
      </c>
      <c r="Z280" s="248"/>
      <c r="AA280" s="48" t="str">
        <f>VLOOKUP(A280,Piloto!B358:I735,4,FALSE)</f>
        <v>Contrato</v>
      </c>
      <c r="AD280" s="342"/>
      <c r="AE280" s="342"/>
      <c r="AF280" s="342"/>
      <c r="AG280" s="271"/>
    </row>
    <row r="281" spans="1:33" ht="24">
      <c r="A281" s="253">
        <f>Piloto!B359</f>
        <v>2508</v>
      </c>
      <c r="B281" s="253" t="s">
        <v>160</v>
      </c>
      <c r="C281" s="341">
        <f>Piloto!G359</f>
        <v>81.760000000000019</v>
      </c>
      <c r="D281" s="250">
        <v>66.930000000000007</v>
      </c>
      <c r="E281" s="250">
        <v>10.18</v>
      </c>
      <c r="F281" s="251">
        <v>289</v>
      </c>
      <c r="G281" s="251" t="s">
        <v>164</v>
      </c>
      <c r="H281" s="251" t="s">
        <v>215</v>
      </c>
      <c r="I281" s="338">
        <v>4.6500000000000004</v>
      </c>
      <c r="J281" s="338" t="s">
        <v>164</v>
      </c>
      <c r="K281" s="336">
        <f t="shared" si="32"/>
        <v>9554.0606653620325</v>
      </c>
      <c r="L281" s="336">
        <f>VLOOKUP(A281,Piloto!$B$97:$G$442,5,FALSE)</f>
        <v>781140</v>
      </c>
      <c r="M281" s="249">
        <f t="shared" si="33"/>
        <v>31245.600000000002</v>
      </c>
      <c r="N281" s="249">
        <f t="shared" si="34"/>
        <v>15622.800000000001</v>
      </c>
      <c r="O281" s="249">
        <f t="shared" si="35"/>
        <v>12693.525</v>
      </c>
      <c r="P281" s="249">
        <f t="shared" si="36"/>
        <v>39057</v>
      </c>
      <c r="Q281" s="249">
        <f t="shared" si="37"/>
        <v>39057</v>
      </c>
      <c r="R281" s="249">
        <f t="shared" si="38"/>
        <v>257776.2</v>
      </c>
      <c r="S281" s="249"/>
      <c r="T281" s="252">
        <f t="shared" si="39"/>
        <v>523363.80000000005</v>
      </c>
      <c r="U281" s="257"/>
      <c r="V281" s="249" t="e">
        <f>ROUND(#REF!*W$18,0)*$W$15</f>
        <v>#REF!</v>
      </c>
      <c r="W281" s="249" t="e">
        <f>PMT((1+Piloto!#REF!)^(IF($W$14="Semestrais",6,IF($W$14="Anuais",12,1)))-1,$W$15,-V281)</f>
        <v>#REF!</v>
      </c>
      <c r="X281" s="249" t="e">
        <f>ROUND(#REF!*Y$18,0)*$Y$15</f>
        <v>#REF!</v>
      </c>
      <c r="Y281" s="249" t="e">
        <f>PMT((1+Piloto!#REF!)^(IF($Y$14="Semestrais",6,IF($Y$14="Anuais",12,1)))-1,$Y$15,-X281)</f>
        <v>#REF!</v>
      </c>
      <c r="Z281" s="248"/>
      <c r="AA281" s="48" t="str">
        <f>VLOOKUP(A281,Piloto!B359:I736,4,FALSE)</f>
        <v>Disponivel</v>
      </c>
      <c r="AD281" s="342"/>
      <c r="AE281" s="342"/>
      <c r="AF281" s="342"/>
      <c r="AG281" s="271"/>
    </row>
    <row r="282" spans="1:33" ht="24">
      <c r="A282" s="253">
        <f>Piloto!B360</f>
        <v>2601</v>
      </c>
      <c r="B282" s="253" t="s">
        <v>160</v>
      </c>
      <c r="C282" s="341">
        <f>Piloto!G360</f>
        <v>71.89</v>
      </c>
      <c r="D282" s="250">
        <v>71.89</v>
      </c>
      <c r="E282" s="250"/>
      <c r="F282" s="251">
        <v>171</v>
      </c>
      <c r="G282" s="251" t="s">
        <v>197</v>
      </c>
      <c r="H282" s="251"/>
      <c r="I282" s="338"/>
      <c r="J282" s="338"/>
      <c r="K282" s="336">
        <f t="shared" si="32"/>
        <v>9718.1944637640845</v>
      </c>
      <c r="L282" s="336">
        <f>VLOOKUP(A282,Piloto!$B$97:$G$442,5,FALSE)</f>
        <v>698641</v>
      </c>
      <c r="M282" s="249">
        <f t="shared" si="33"/>
        <v>27945.64</v>
      </c>
      <c r="N282" s="249">
        <f t="shared" si="34"/>
        <v>13972.82</v>
      </c>
      <c r="O282" s="249">
        <f t="shared" si="35"/>
        <v>11352.91625</v>
      </c>
      <c r="P282" s="249">
        <f t="shared" si="36"/>
        <v>34932.050000000003</v>
      </c>
      <c r="Q282" s="249">
        <f t="shared" si="37"/>
        <v>34932.050000000003</v>
      </c>
      <c r="R282" s="249">
        <f t="shared" si="38"/>
        <v>230551.52999999997</v>
      </c>
      <c r="S282" s="249"/>
      <c r="T282" s="252">
        <f t="shared" si="39"/>
        <v>468089.47000000003</v>
      </c>
      <c r="U282" s="257"/>
      <c r="V282" s="249" t="e">
        <f>ROUND(#REF!*W$18,0)*$W$15</f>
        <v>#REF!</v>
      </c>
      <c r="W282" s="249" t="e">
        <f>PMT((1+Piloto!#REF!)^(IF($W$14="Semestrais",6,IF($W$14="Anuais",12,1)))-1,$W$15,-V282)</f>
        <v>#REF!</v>
      </c>
      <c r="X282" s="249" t="e">
        <f>ROUND(#REF!*Y$18,0)*$Y$15</f>
        <v>#REF!</v>
      </c>
      <c r="Y282" s="249" t="e">
        <f>PMT((1+Piloto!#REF!)^(IF($Y$14="Semestrais",6,IF($Y$14="Anuais",12,1)))-1,$Y$15,-X282)</f>
        <v>#REF!</v>
      </c>
      <c r="Z282" s="248"/>
      <c r="AA282" s="48" t="str">
        <f>VLOOKUP(A282,Piloto!B360:I737,4,FALSE)</f>
        <v>Disponivel</v>
      </c>
      <c r="AD282" s="342"/>
      <c r="AE282" s="342"/>
      <c r="AF282" s="342"/>
      <c r="AG282" s="271"/>
    </row>
    <row r="283" spans="1:33" ht="24" hidden="1">
      <c r="A283" s="253">
        <f>Piloto!B361</f>
        <v>2602</v>
      </c>
      <c r="B283" s="253" t="s">
        <v>160</v>
      </c>
      <c r="C283" s="341">
        <f>Piloto!G361</f>
        <v>73.09</v>
      </c>
      <c r="D283" s="250">
        <v>69.81</v>
      </c>
      <c r="E283" s="250"/>
      <c r="F283" s="251">
        <v>178</v>
      </c>
      <c r="G283" s="251" t="s">
        <v>197</v>
      </c>
      <c r="H283" s="251" t="s">
        <v>216</v>
      </c>
      <c r="I283" s="338">
        <v>3.28</v>
      </c>
      <c r="J283" s="338" t="s">
        <v>197</v>
      </c>
      <c r="K283" s="336">
        <f t="shared" si="32"/>
        <v>9718.1967437405929</v>
      </c>
      <c r="L283" s="336">
        <f>VLOOKUP(A283,Piloto!$B$97:$G$442,5,FALSE)</f>
        <v>710303</v>
      </c>
      <c r="M283" s="249">
        <f t="shared" si="33"/>
        <v>28412.12</v>
      </c>
      <c r="N283" s="249">
        <f t="shared" si="34"/>
        <v>14206.06</v>
      </c>
      <c r="O283" s="249">
        <f t="shared" si="35"/>
        <v>11542.42375</v>
      </c>
      <c r="P283" s="249">
        <f t="shared" si="36"/>
        <v>35515.15</v>
      </c>
      <c r="Q283" s="249">
        <f t="shared" si="37"/>
        <v>35515.15</v>
      </c>
      <c r="R283" s="249">
        <f t="shared" si="38"/>
        <v>234399.99</v>
      </c>
      <c r="S283" s="249"/>
      <c r="T283" s="252">
        <f t="shared" si="39"/>
        <v>475903.01</v>
      </c>
      <c r="U283" s="257"/>
      <c r="V283" s="249" t="e">
        <f>ROUND(#REF!*W$18,0)*$W$15</f>
        <v>#REF!</v>
      </c>
      <c r="W283" s="249" t="e">
        <f>PMT((1+Piloto!#REF!)^(IF($W$14="Semestrais",6,IF($W$14="Anuais",12,1)))-1,$W$15,-V283)</f>
        <v>#REF!</v>
      </c>
      <c r="X283" s="249" t="e">
        <f>ROUND(#REF!*Y$18,0)*$Y$15</f>
        <v>#REF!</v>
      </c>
      <c r="Y283" s="249" t="e">
        <f>PMT((1+Piloto!#REF!)^(IF($Y$14="Semestrais",6,IF($Y$14="Anuais",12,1)))-1,$Y$15,-X283)</f>
        <v>#REF!</v>
      </c>
      <c r="Z283" s="248"/>
      <c r="AA283" s="48" t="str">
        <f>VLOOKUP(A283,Piloto!B361:I738,4,FALSE)</f>
        <v>Contrato</v>
      </c>
      <c r="AD283" s="342"/>
      <c r="AE283" s="342"/>
      <c r="AF283" s="342"/>
      <c r="AG283" s="271"/>
    </row>
    <row r="284" spans="1:33" ht="24" hidden="1">
      <c r="A284" s="253">
        <f>Piloto!B362</f>
        <v>2603</v>
      </c>
      <c r="B284" s="253" t="s">
        <v>157</v>
      </c>
      <c r="C284" s="341">
        <f>Piloto!G362</f>
        <v>52.9</v>
      </c>
      <c r="D284" s="250">
        <v>52.9</v>
      </c>
      <c r="E284" s="250"/>
      <c r="F284" s="251">
        <v>187</v>
      </c>
      <c r="G284" s="251" t="s">
        <v>197</v>
      </c>
      <c r="H284" s="251"/>
      <c r="I284" s="338"/>
      <c r="J284" s="338"/>
      <c r="K284" s="336">
        <f t="shared" si="32"/>
        <v>9803.4593572778831</v>
      </c>
      <c r="L284" s="336">
        <f>VLOOKUP(A284,Piloto!$B$97:$G$442,5,FALSE)</f>
        <v>518603</v>
      </c>
      <c r="M284" s="249">
        <f t="shared" si="33"/>
        <v>20744.12</v>
      </c>
      <c r="N284" s="249">
        <f t="shared" si="34"/>
        <v>10372.06</v>
      </c>
      <c r="O284" s="249">
        <f t="shared" si="35"/>
        <v>8427.2987499999999</v>
      </c>
      <c r="P284" s="249">
        <f t="shared" si="36"/>
        <v>25930.15</v>
      </c>
      <c r="Q284" s="249">
        <f t="shared" si="37"/>
        <v>25930.15</v>
      </c>
      <c r="R284" s="249">
        <f t="shared" si="38"/>
        <v>171138.99</v>
      </c>
      <c r="S284" s="249"/>
      <c r="T284" s="252">
        <f t="shared" si="39"/>
        <v>347464.01</v>
      </c>
      <c r="U284" s="257"/>
      <c r="V284" s="249" t="e">
        <f>ROUND(#REF!*W$18,0)*$W$15</f>
        <v>#REF!</v>
      </c>
      <c r="W284" s="249" t="e">
        <f>PMT((1+Piloto!#REF!)^(IF($W$14="Semestrais",6,IF($W$14="Anuais",12,1)))-1,$W$15,-V284)</f>
        <v>#REF!</v>
      </c>
      <c r="X284" s="249" t="e">
        <f>ROUND(#REF!*Y$18,0)*$Y$15</f>
        <v>#REF!</v>
      </c>
      <c r="Y284" s="249" t="e">
        <f>PMT((1+Piloto!#REF!)^(IF($Y$14="Semestrais",6,IF($Y$14="Anuais",12,1)))-1,$Y$15,-X284)</f>
        <v>#REF!</v>
      </c>
      <c r="Z284" s="248"/>
      <c r="AA284" s="48" t="str">
        <f>VLOOKUP(A284,Piloto!B362:I739,4,FALSE)</f>
        <v>Contrato</v>
      </c>
      <c r="AD284" s="342"/>
      <c r="AE284" s="342"/>
      <c r="AF284" s="342"/>
      <c r="AG284" s="271"/>
    </row>
    <row r="285" spans="1:33" ht="24" hidden="1">
      <c r="A285" s="253">
        <f>Piloto!B363</f>
        <v>2604</v>
      </c>
      <c r="B285" s="253" t="s">
        <v>157</v>
      </c>
      <c r="C285" s="341">
        <f>Piloto!G363</f>
        <v>52.9</v>
      </c>
      <c r="D285" s="250">
        <v>52.9</v>
      </c>
      <c r="E285" s="250"/>
      <c r="F285" s="251">
        <v>188</v>
      </c>
      <c r="G285" s="251" t="s">
        <v>197</v>
      </c>
      <c r="H285" s="251"/>
      <c r="I285" s="338"/>
      <c r="J285" s="338"/>
      <c r="K285" s="336">
        <f t="shared" si="32"/>
        <v>9803.4593572778831</v>
      </c>
      <c r="L285" s="336">
        <f>VLOOKUP(A285,Piloto!$B$97:$G$442,5,FALSE)</f>
        <v>518603</v>
      </c>
      <c r="M285" s="249">
        <f t="shared" si="33"/>
        <v>20744.12</v>
      </c>
      <c r="N285" s="249">
        <f t="shared" si="34"/>
        <v>10372.06</v>
      </c>
      <c r="O285" s="249">
        <f t="shared" si="35"/>
        <v>8427.2987499999999</v>
      </c>
      <c r="P285" s="249">
        <f t="shared" si="36"/>
        <v>25930.15</v>
      </c>
      <c r="Q285" s="249">
        <f t="shared" si="37"/>
        <v>25930.15</v>
      </c>
      <c r="R285" s="249">
        <f t="shared" si="38"/>
        <v>171138.99</v>
      </c>
      <c r="S285" s="249"/>
      <c r="T285" s="252">
        <f t="shared" si="39"/>
        <v>347464.01</v>
      </c>
      <c r="U285" s="257"/>
      <c r="V285" s="249" t="e">
        <f>ROUND(#REF!*W$18,0)*$W$15</f>
        <v>#REF!</v>
      </c>
      <c r="W285" s="249" t="e">
        <f>PMT((1+Piloto!#REF!)^(IF($W$14="Semestrais",6,IF($W$14="Anuais",12,1)))-1,$W$15,-V285)</f>
        <v>#REF!</v>
      </c>
      <c r="X285" s="249" t="e">
        <f>ROUND(#REF!*Y$18,0)*$Y$15</f>
        <v>#REF!</v>
      </c>
      <c r="Y285" s="249" t="e">
        <f>PMT((1+Piloto!#REF!)^(IF($Y$14="Semestrais",6,IF($Y$14="Anuais",12,1)))-1,$Y$15,-X285)</f>
        <v>#REF!</v>
      </c>
      <c r="Z285" s="248"/>
      <c r="AA285" s="48" t="str">
        <f>VLOOKUP(A285,Piloto!B363:I740,4,FALSE)</f>
        <v>Contrato</v>
      </c>
      <c r="AD285" s="342"/>
      <c r="AE285" s="342"/>
      <c r="AF285" s="342"/>
      <c r="AG285" s="271"/>
    </row>
    <row r="286" spans="1:33" ht="24" hidden="1">
      <c r="A286" s="253">
        <f>Piloto!B364</f>
        <v>2605</v>
      </c>
      <c r="B286" s="253" t="s">
        <v>160</v>
      </c>
      <c r="C286" s="341">
        <f>Piloto!G364</f>
        <v>73.09</v>
      </c>
      <c r="D286" s="250">
        <v>69.81</v>
      </c>
      <c r="E286" s="250"/>
      <c r="F286" s="251">
        <v>189</v>
      </c>
      <c r="G286" s="251" t="s">
        <v>197</v>
      </c>
      <c r="H286" s="251" t="s">
        <v>217</v>
      </c>
      <c r="I286" s="338">
        <v>3.28</v>
      </c>
      <c r="J286" s="338" t="s">
        <v>197</v>
      </c>
      <c r="K286" s="336">
        <f t="shared" si="32"/>
        <v>9718.1967437405929</v>
      </c>
      <c r="L286" s="336">
        <f>VLOOKUP(A286,Piloto!$B$97:$G$442,5,FALSE)</f>
        <v>710303</v>
      </c>
      <c r="M286" s="249">
        <f t="shared" si="33"/>
        <v>28412.12</v>
      </c>
      <c r="N286" s="249">
        <f t="shared" si="34"/>
        <v>14206.06</v>
      </c>
      <c r="O286" s="249">
        <f t="shared" si="35"/>
        <v>11542.42375</v>
      </c>
      <c r="P286" s="249">
        <f t="shared" si="36"/>
        <v>35515.15</v>
      </c>
      <c r="Q286" s="249">
        <f t="shared" si="37"/>
        <v>35515.15</v>
      </c>
      <c r="R286" s="249">
        <f t="shared" si="38"/>
        <v>234399.99</v>
      </c>
      <c r="S286" s="249"/>
      <c r="T286" s="252">
        <f t="shared" si="39"/>
        <v>475903.01</v>
      </c>
      <c r="U286" s="257"/>
      <c r="V286" s="249" t="e">
        <f>ROUND(#REF!*W$18,0)*$W$15</f>
        <v>#REF!</v>
      </c>
      <c r="W286" s="249" t="e">
        <f>PMT((1+Piloto!#REF!)^(IF($W$14="Semestrais",6,IF($W$14="Anuais",12,1)))-1,$W$15,-V286)</f>
        <v>#REF!</v>
      </c>
      <c r="X286" s="249" t="e">
        <f>ROUND(#REF!*Y$18,0)*$Y$15</f>
        <v>#REF!</v>
      </c>
      <c r="Y286" s="249" t="e">
        <f>PMT((1+Piloto!#REF!)^(IF($Y$14="Semestrais",6,IF($Y$14="Anuais",12,1)))-1,$Y$15,-X286)</f>
        <v>#REF!</v>
      </c>
      <c r="Z286" s="248"/>
      <c r="AA286" s="48" t="str">
        <f>VLOOKUP(A286,Piloto!B364:I741,4,FALSE)</f>
        <v>Contrato</v>
      </c>
      <c r="AD286" s="342"/>
      <c r="AE286" s="342"/>
      <c r="AF286" s="342"/>
      <c r="AG286" s="271"/>
    </row>
    <row r="287" spans="1:33" ht="24" hidden="1">
      <c r="A287" s="391">
        <f>Piloto!B365</f>
        <v>2606</v>
      </c>
      <c r="B287" s="391" t="s">
        <v>160</v>
      </c>
      <c r="C287" s="392">
        <f>Piloto!G365</f>
        <v>71.89</v>
      </c>
      <c r="D287" s="393">
        <v>71.89</v>
      </c>
      <c r="E287" s="393"/>
      <c r="F287" s="394">
        <v>172</v>
      </c>
      <c r="G287" s="394" t="s">
        <v>197</v>
      </c>
      <c r="H287" s="394"/>
      <c r="I287" s="395"/>
      <c r="J287" s="395"/>
      <c r="K287" s="336">
        <f t="shared" si="32"/>
        <v>9718.1944637640845</v>
      </c>
      <c r="L287" s="394">
        <f>VLOOKUP(A287,Piloto!$B$97:$G$442,5,FALSE)</f>
        <v>698641</v>
      </c>
      <c r="M287" s="249">
        <f t="shared" si="33"/>
        <v>27945.64</v>
      </c>
      <c r="N287" s="249">
        <f t="shared" si="34"/>
        <v>13972.82</v>
      </c>
      <c r="O287" s="249">
        <f t="shared" si="35"/>
        <v>11352.91625</v>
      </c>
      <c r="P287" s="249">
        <f t="shared" si="36"/>
        <v>34932.050000000003</v>
      </c>
      <c r="Q287" s="249">
        <f t="shared" si="37"/>
        <v>34932.050000000003</v>
      </c>
      <c r="R287" s="249">
        <f t="shared" si="38"/>
        <v>230551.52999999997</v>
      </c>
      <c r="S287" s="249"/>
      <c r="T287" s="252">
        <f t="shared" si="39"/>
        <v>468089.47000000003</v>
      </c>
      <c r="U287" s="257"/>
      <c r="V287" s="249" t="e">
        <f>ROUND(#REF!*W$18,0)*$W$15</f>
        <v>#REF!</v>
      </c>
      <c r="W287" s="249" t="e">
        <f>PMT((1+Piloto!#REF!)^(IF($W$14="Semestrais",6,IF($W$14="Anuais",12,1)))-1,$W$15,-V287)</f>
        <v>#REF!</v>
      </c>
      <c r="X287" s="249" t="e">
        <f>ROUND(#REF!*Y$18,0)*$Y$15</f>
        <v>#REF!</v>
      </c>
      <c r="Y287" s="249" t="e">
        <f>PMT((1+Piloto!#REF!)^(IF($Y$14="Semestrais",6,IF($Y$14="Anuais",12,1)))-1,$Y$15,-X287)</f>
        <v>#REF!</v>
      </c>
      <c r="Z287" s="248"/>
      <c r="AA287" s="48" t="str">
        <f>VLOOKUP(A287,Piloto!B365:I742,4,FALSE)</f>
        <v>Contrato</v>
      </c>
      <c r="AD287" s="342"/>
      <c r="AE287" s="342"/>
      <c r="AF287" s="342"/>
      <c r="AG287" s="271"/>
    </row>
    <row r="288" spans="1:33" ht="24" hidden="1">
      <c r="A288" s="253">
        <f>Piloto!B366</f>
        <v>2607</v>
      </c>
      <c r="B288" s="253" t="s">
        <v>160</v>
      </c>
      <c r="C288" s="341">
        <f>Piloto!G366</f>
        <v>70.89</v>
      </c>
      <c r="D288" s="250">
        <v>66.95</v>
      </c>
      <c r="E288" s="250"/>
      <c r="F288" s="251">
        <v>256</v>
      </c>
      <c r="G288" s="251" t="s">
        <v>164</v>
      </c>
      <c r="H288" s="251" t="s">
        <v>218</v>
      </c>
      <c r="I288" s="338">
        <v>3.94</v>
      </c>
      <c r="J288" s="338" t="s">
        <v>164</v>
      </c>
      <c r="K288" s="336">
        <f t="shared" si="32"/>
        <v>9718.1972069403291</v>
      </c>
      <c r="L288" s="336">
        <f>VLOOKUP(A288,Piloto!$B$97:$G$442,5,FALSE)</f>
        <v>688923</v>
      </c>
      <c r="M288" s="249">
        <f t="shared" si="33"/>
        <v>27556.920000000002</v>
      </c>
      <c r="N288" s="249">
        <f t="shared" si="34"/>
        <v>13778.460000000001</v>
      </c>
      <c r="O288" s="249">
        <f t="shared" si="35"/>
        <v>11194.998750000001</v>
      </c>
      <c r="P288" s="249">
        <f t="shared" si="36"/>
        <v>34446.15</v>
      </c>
      <c r="Q288" s="249">
        <f t="shared" si="37"/>
        <v>34446.15</v>
      </c>
      <c r="R288" s="249">
        <f t="shared" si="38"/>
        <v>227344.59</v>
      </c>
      <c r="S288" s="249"/>
      <c r="T288" s="252">
        <f t="shared" si="39"/>
        <v>461578.41000000003</v>
      </c>
      <c r="U288" s="257"/>
      <c r="V288" s="249" t="e">
        <f>ROUND(#REF!*W$18,0)*$W$15</f>
        <v>#REF!</v>
      </c>
      <c r="W288" s="249" t="e">
        <f>PMT((1+Piloto!#REF!)^(IF($W$14="Semestrais",6,IF($W$14="Anuais",12,1)))-1,$W$15,-V288)</f>
        <v>#REF!</v>
      </c>
      <c r="X288" s="249" t="e">
        <f>ROUND(#REF!*Y$18,0)*$Y$15</f>
        <v>#REF!</v>
      </c>
      <c r="Y288" s="249" t="e">
        <f>PMT((1+Piloto!#REF!)^(IF($Y$14="Semestrais",6,IF($Y$14="Anuais",12,1)))-1,$Y$15,-X288)</f>
        <v>#REF!</v>
      </c>
      <c r="Z288" s="248"/>
      <c r="AA288" s="48" t="str">
        <f>VLOOKUP(A288,Piloto!B366:I743,4,FALSE)</f>
        <v>Contrato</v>
      </c>
      <c r="AD288" s="342"/>
      <c r="AE288" s="342"/>
      <c r="AF288" s="342"/>
      <c r="AG288" s="271"/>
    </row>
    <row r="289" spans="1:33" ht="24" hidden="1">
      <c r="A289" s="253">
        <f>Piloto!B367</f>
        <v>2608</v>
      </c>
      <c r="B289" s="253" t="s">
        <v>160</v>
      </c>
      <c r="C289" s="341">
        <f>Piloto!G367</f>
        <v>66.930000000000007</v>
      </c>
      <c r="D289" s="250">
        <v>66.930000000000007</v>
      </c>
      <c r="E289" s="250"/>
      <c r="F289" s="251">
        <v>345</v>
      </c>
      <c r="G289" s="251" t="s">
        <v>170</v>
      </c>
      <c r="H289" s="251"/>
      <c r="I289" s="338"/>
      <c r="J289" s="338"/>
      <c r="K289" s="336">
        <f t="shared" si="32"/>
        <v>9718.1981174361263</v>
      </c>
      <c r="L289" s="336">
        <f>VLOOKUP(A289,Piloto!$B$97:$G$442,5,FALSE)</f>
        <v>650439</v>
      </c>
      <c r="M289" s="249">
        <f t="shared" si="33"/>
        <v>26017.56</v>
      </c>
      <c r="N289" s="249">
        <f t="shared" si="34"/>
        <v>13008.78</v>
      </c>
      <c r="O289" s="249">
        <f t="shared" si="35"/>
        <v>10569.633750000001</v>
      </c>
      <c r="P289" s="249">
        <f t="shared" si="36"/>
        <v>32521.95</v>
      </c>
      <c r="Q289" s="249">
        <f t="shared" si="37"/>
        <v>32521.95</v>
      </c>
      <c r="R289" s="249">
        <f t="shared" si="38"/>
        <v>214644.87000000005</v>
      </c>
      <c r="S289" s="249"/>
      <c r="T289" s="252">
        <f t="shared" si="39"/>
        <v>435794.13</v>
      </c>
      <c r="U289" s="257"/>
      <c r="V289" s="249" t="e">
        <f>ROUND(#REF!*W$18,0)*$W$15</f>
        <v>#REF!</v>
      </c>
      <c r="W289" s="249" t="e">
        <f>PMT((1+Piloto!#REF!)^(IF($W$14="Semestrais",6,IF($W$14="Anuais",12,1)))-1,$W$15,-V289)</f>
        <v>#REF!</v>
      </c>
      <c r="X289" s="249" t="e">
        <f>ROUND(#REF!*Y$18,0)*$Y$15</f>
        <v>#REF!</v>
      </c>
      <c r="Y289" s="249" t="e">
        <f>PMT((1+Piloto!#REF!)^(IF($Y$14="Semestrais",6,IF($Y$14="Anuais",12,1)))-1,$Y$15,-X289)</f>
        <v>#REF!</v>
      </c>
      <c r="Z289" s="248"/>
      <c r="AA289" s="48" t="str">
        <f>VLOOKUP(A289,Piloto!B367:I744,4,FALSE)</f>
        <v>Contrato</v>
      </c>
      <c r="AD289" s="342"/>
      <c r="AE289" s="342"/>
      <c r="AF289" s="342"/>
      <c r="AG289" s="271"/>
    </row>
    <row r="290" spans="1:33" ht="24">
      <c r="A290" s="253">
        <f>Piloto!B368</f>
        <v>2701</v>
      </c>
      <c r="B290" s="253" t="s">
        <v>160</v>
      </c>
      <c r="C290" s="341">
        <f>Piloto!G368</f>
        <v>71.89</v>
      </c>
      <c r="D290" s="250">
        <v>71.89</v>
      </c>
      <c r="E290" s="250"/>
      <c r="F290" s="251">
        <v>160</v>
      </c>
      <c r="G290" s="251" t="s">
        <v>197</v>
      </c>
      <c r="H290" s="251"/>
      <c r="I290" s="338"/>
      <c r="J290" s="338"/>
      <c r="K290" s="336">
        <f t="shared" si="32"/>
        <v>9718.1944637640845</v>
      </c>
      <c r="L290" s="336">
        <f>VLOOKUP(A290,Piloto!$B$97:$G$442,5,FALSE)</f>
        <v>698641</v>
      </c>
      <c r="M290" s="249">
        <f t="shared" si="33"/>
        <v>27945.64</v>
      </c>
      <c r="N290" s="249">
        <f t="shared" si="34"/>
        <v>13972.82</v>
      </c>
      <c r="O290" s="249">
        <f t="shared" si="35"/>
        <v>11352.91625</v>
      </c>
      <c r="P290" s="249">
        <f t="shared" si="36"/>
        <v>34932.050000000003</v>
      </c>
      <c r="Q290" s="249">
        <f t="shared" si="37"/>
        <v>34932.050000000003</v>
      </c>
      <c r="R290" s="249">
        <f t="shared" si="38"/>
        <v>230551.52999999997</v>
      </c>
      <c r="S290" s="249"/>
      <c r="T290" s="252">
        <f t="shared" si="39"/>
        <v>468089.47000000003</v>
      </c>
      <c r="U290" s="257"/>
      <c r="V290" s="249" t="e">
        <f>ROUND(#REF!*W$18,0)*$W$15</f>
        <v>#REF!</v>
      </c>
      <c r="W290" s="249" t="e">
        <f>PMT((1+Piloto!#REF!)^(IF($W$14="Semestrais",6,IF($W$14="Anuais",12,1)))-1,$W$15,-V290)</f>
        <v>#REF!</v>
      </c>
      <c r="X290" s="249" t="e">
        <f>ROUND(#REF!*Y$18,0)*$Y$15</f>
        <v>#REF!</v>
      </c>
      <c r="Y290" s="249" t="e">
        <f>PMT((1+Piloto!#REF!)^(IF($Y$14="Semestrais",6,IF($Y$14="Anuais",12,1)))-1,$Y$15,-X290)</f>
        <v>#REF!</v>
      </c>
      <c r="Z290" s="248"/>
      <c r="AA290" s="48" t="str">
        <f>VLOOKUP(A290,Piloto!B368:I745,4,FALSE)</f>
        <v>Disponivel</v>
      </c>
      <c r="AD290" s="342"/>
      <c r="AE290" s="342"/>
      <c r="AF290" s="342"/>
      <c r="AG290" s="271"/>
    </row>
    <row r="291" spans="1:33" ht="24" hidden="1">
      <c r="A291" s="253">
        <f>Piloto!B369</f>
        <v>2702</v>
      </c>
      <c r="B291" s="253" t="s">
        <v>160</v>
      </c>
      <c r="C291" s="341">
        <f>Piloto!G369</f>
        <v>73.08</v>
      </c>
      <c r="D291" s="250">
        <v>69.81</v>
      </c>
      <c r="E291" s="250"/>
      <c r="F291" s="251">
        <v>186</v>
      </c>
      <c r="G291" s="251" t="s">
        <v>197</v>
      </c>
      <c r="H291" s="251" t="s">
        <v>219</v>
      </c>
      <c r="I291" s="338">
        <v>3.27</v>
      </c>
      <c r="J291" s="338" t="s">
        <v>197</v>
      </c>
      <c r="K291" s="336">
        <f t="shared" si="32"/>
        <v>9718.1992337164756</v>
      </c>
      <c r="L291" s="336">
        <f>VLOOKUP(A291,Piloto!$B$97:$G$442,5,FALSE)</f>
        <v>710206</v>
      </c>
      <c r="M291" s="249">
        <f t="shared" si="33"/>
        <v>28408.240000000002</v>
      </c>
      <c r="N291" s="249">
        <f t="shared" si="34"/>
        <v>14204.12</v>
      </c>
      <c r="O291" s="249">
        <f t="shared" si="35"/>
        <v>11540.8475</v>
      </c>
      <c r="P291" s="249">
        <f t="shared" si="36"/>
        <v>35510.300000000003</v>
      </c>
      <c r="Q291" s="249">
        <f t="shared" si="37"/>
        <v>35510.300000000003</v>
      </c>
      <c r="R291" s="249">
        <f t="shared" si="38"/>
        <v>234367.97999999998</v>
      </c>
      <c r="S291" s="249"/>
      <c r="T291" s="252">
        <f t="shared" si="39"/>
        <v>475838.02</v>
      </c>
      <c r="U291" s="257"/>
      <c r="V291" s="249" t="e">
        <f>ROUND(#REF!*W$18,0)*$W$15</f>
        <v>#REF!</v>
      </c>
      <c r="W291" s="249" t="e">
        <f>PMT((1+Piloto!#REF!)^(IF($W$14="Semestrais",6,IF($W$14="Anuais",12,1)))-1,$W$15,-V291)</f>
        <v>#REF!</v>
      </c>
      <c r="X291" s="249" t="e">
        <f>ROUND(#REF!*Y$18,0)*$Y$15</f>
        <v>#REF!</v>
      </c>
      <c r="Y291" s="249" t="e">
        <f>PMT((1+Piloto!#REF!)^(IF($Y$14="Semestrais",6,IF($Y$14="Anuais",12,1)))-1,$Y$15,-X291)</f>
        <v>#REF!</v>
      </c>
      <c r="Z291" s="248"/>
      <c r="AA291" s="48" t="str">
        <f>VLOOKUP(A291,Piloto!B369:I746,4,FALSE)</f>
        <v>Contrato</v>
      </c>
      <c r="AD291" s="342"/>
      <c r="AE291" s="342"/>
      <c r="AF291" s="342"/>
      <c r="AG291" s="271"/>
    </row>
    <row r="292" spans="1:33" ht="24" hidden="1">
      <c r="A292" s="253">
        <f>Piloto!B370</f>
        <v>2703</v>
      </c>
      <c r="B292" s="253" t="s">
        <v>157</v>
      </c>
      <c r="C292" s="341">
        <f>Piloto!G370</f>
        <v>52.9</v>
      </c>
      <c r="D292" s="250">
        <v>52.9</v>
      </c>
      <c r="E292" s="250"/>
      <c r="F292" s="251">
        <v>185</v>
      </c>
      <c r="G292" s="251" t="s">
        <v>197</v>
      </c>
      <c r="H292" s="251"/>
      <c r="I292" s="338"/>
      <c r="J292" s="338"/>
      <c r="K292" s="336">
        <f t="shared" si="32"/>
        <v>9803.4593572778831</v>
      </c>
      <c r="L292" s="336">
        <f>VLOOKUP(A292,Piloto!$B$97:$G$442,5,FALSE)</f>
        <v>518603</v>
      </c>
      <c r="M292" s="249">
        <f t="shared" si="33"/>
        <v>20744.12</v>
      </c>
      <c r="N292" s="249">
        <f t="shared" si="34"/>
        <v>10372.06</v>
      </c>
      <c r="O292" s="249">
        <f t="shared" si="35"/>
        <v>8427.2987499999999</v>
      </c>
      <c r="P292" s="249">
        <f t="shared" si="36"/>
        <v>25930.15</v>
      </c>
      <c r="Q292" s="249">
        <f t="shared" si="37"/>
        <v>25930.15</v>
      </c>
      <c r="R292" s="249">
        <f t="shared" si="38"/>
        <v>171138.99</v>
      </c>
      <c r="S292" s="249"/>
      <c r="T292" s="252">
        <f t="shared" si="39"/>
        <v>347464.01</v>
      </c>
      <c r="U292" s="257"/>
      <c r="V292" s="249" t="e">
        <f>ROUND(#REF!*W$18,0)*$W$15</f>
        <v>#REF!</v>
      </c>
      <c r="W292" s="249" t="e">
        <f>PMT((1+Piloto!#REF!)^(IF($W$14="Semestrais",6,IF($W$14="Anuais",12,1)))-1,$W$15,-V292)</f>
        <v>#REF!</v>
      </c>
      <c r="X292" s="249" t="e">
        <f>ROUND(#REF!*Y$18,0)*$Y$15</f>
        <v>#REF!</v>
      </c>
      <c r="Y292" s="249" t="e">
        <f>PMT((1+Piloto!#REF!)^(IF($Y$14="Semestrais",6,IF($Y$14="Anuais",12,1)))-1,$Y$15,-X292)</f>
        <v>#REF!</v>
      </c>
      <c r="Z292" s="248"/>
      <c r="AA292" s="48" t="str">
        <f>VLOOKUP(A292,Piloto!B370:I747,4,FALSE)</f>
        <v>Contrato</v>
      </c>
      <c r="AD292" s="342"/>
      <c r="AE292" s="342"/>
      <c r="AF292" s="342"/>
      <c r="AG292" s="271"/>
    </row>
    <row r="293" spans="1:33" ht="24" hidden="1">
      <c r="A293" s="253">
        <f>Piloto!B371</f>
        <v>2704</v>
      </c>
      <c r="B293" s="253" t="s">
        <v>157</v>
      </c>
      <c r="C293" s="341">
        <f>Piloto!G371</f>
        <v>52.9</v>
      </c>
      <c r="D293" s="250">
        <v>52.9</v>
      </c>
      <c r="E293" s="250"/>
      <c r="F293" s="251">
        <v>190</v>
      </c>
      <c r="G293" s="251" t="s">
        <v>197</v>
      </c>
      <c r="H293" s="251"/>
      <c r="I293" s="338"/>
      <c r="J293" s="338"/>
      <c r="K293" s="336">
        <f t="shared" si="32"/>
        <v>9803.4593572778831</v>
      </c>
      <c r="L293" s="336">
        <f>VLOOKUP(A293,Piloto!$B$97:$G$442,5,FALSE)</f>
        <v>518603</v>
      </c>
      <c r="M293" s="249">
        <f t="shared" si="33"/>
        <v>20744.12</v>
      </c>
      <c r="N293" s="249">
        <f t="shared" si="34"/>
        <v>10372.06</v>
      </c>
      <c r="O293" s="249">
        <f t="shared" si="35"/>
        <v>8427.2987499999999</v>
      </c>
      <c r="P293" s="249">
        <f t="shared" si="36"/>
        <v>25930.15</v>
      </c>
      <c r="Q293" s="249">
        <f t="shared" si="37"/>
        <v>25930.15</v>
      </c>
      <c r="R293" s="249">
        <f t="shared" si="38"/>
        <v>171138.99</v>
      </c>
      <c r="S293" s="249"/>
      <c r="T293" s="252">
        <f t="shared" si="39"/>
        <v>347464.01</v>
      </c>
      <c r="U293" s="257"/>
      <c r="V293" s="249" t="e">
        <f>ROUND(#REF!*W$18,0)*$W$15</f>
        <v>#REF!</v>
      </c>
      <c r="W293" s="249" t="e">
        <f>PMT((1+Piloto!#REF!)^(IF($W$14="Semestrais",6,IF($W$14="Anuais",12,1)))-1,$W$15,-V293)</f>
        <v>#REF!</v>
      </c>
      <c r="X293" s="249" t="e">
        <f>ROUND(#REF!*Y$18,0)*$Y$15</f>
        <v>#REF!</v>
      </c>
      <c r="Y293" s="249" t="e">
        <f>PMT((1+Piloto!#REF!)^(IF($Y$14="Semestrais",6,IF($Y$14="Anuais",12,1)))-1,$Y$15,-X293)</f>
        <v>#REF!</v>
      </c>
      <c r="Z293" s="248"/>
      <c r="AA293" s="48" t="str">
        <f>VLOOKUP(A293,Piloto!B371:I748,4,FALSE)</f>
        <v>Contrato</v>
      </c>
      <c r="AD293" s="342"/>
      <c r="AE293" s="342"/>
      <c r="AF293" s="342"/>
      <c r="AG293" s="271"/>
    </row>
    <row r="294" spans="1:33" ht="24" hidden="1">
      <c r="A294" s="253">
        <f>Piloto!B372</f>
        <v>2705</v>
      </c>
      <c r="B294" s="253" t="s">
        <v>160</v>
      </c>
      <c r="C294" s="341">
        <f>Piloto!G372</f>
        <v>73.47</v>
      </c>
      <c r="D294" s="250">
        <v>69.81</v>
      </c>
      <c r="E294" s="250"/>
      <c r="F294" s="251">
        <v>191</v>
      </c>
      <c r="G294" s="251" t="s">
        <v>197</v>
      </c>
      <c r="H294" s="251" t="s">
        <v>220</v>
      </c>
      <c r="I294" s="338">
        <v>3.66</v>
      </c>
      <c r="J294" s="338" t="s">
        <v>197</v>
      </c>
      <c r="K294" s="336">
        <f t="shared" si="32"/>
        <v>9718.1979039063572</v>
      </c>
      <c r="L294" s="336">
        <f>VLOOKUP(A294,Piloto!$B$97:$G$442,5,FALSE)</f>
        <v>713996</v>
      </c>
      <c r="M294" s="249">
        <f t="shared" si="33"/>
        <v>28559.84</v>
      </c>
      <c r="N294" s="249">
        <f t="shared" si="34"/>
        <v>14279.92</v>
      </c>
      <c r="O294" s="249">
        <f t="shared" si="35"/>
        <v>11602.434999999999</v>
      </c>
      <c r="P294" s="249">
        <f t="shared" si="36"/>
        <v>35699.800000000003</v>
      </c>
      <c r="Q294" s="249">
        <f t="shared" si="37"/>
        <v>35699.800000000003</v>
      </c>
      <c r="R294" s="249">
        <f t="shared" si="38"/>
        <v>235618.68</v>
      </c>
      <c r="S294" s="249"/>
      <c r="T294" s="252">
        <f t="shared" si="39"/>
        <v>478377.32</v>
      </c>
      <c r="U294" s="257"/>
      <c r="V294" s="249" t="e">
        <f>ROUND(#REF!*W$18,0)*$W$15</f>
        <v>#REF!</v>
      </c>
      <c r="W294" s="249" t="e">
        <f>PMT((1+Piloto!#REF!)^(IF($W$14="Semestrais",6,IF($W$14="Anuais",12,1)))-1,$W$15,-V294)</f>
        <v>#REF!</v>
      </c>
      <c r="X294" s="249" t="e">
        <f>ROUND(#REF!*Y$18,0)*$Y$15</f>
        <v>#REF!</v>
      </c>
      <c r="Y294" s="249" t="e">
        <f>PMT((1+Piloto!#REF!)^(IF($Y$14="Semestrais",6,IF($Y$14="Anuais",12,1)))-1,$Y$15,-X294)</f>
        <v>#REF!</v>
      </c>
      <c r="Z294" s="248"/>
      <c r="AA294" s="48" t="str">
        <f>VLOOKUP(A294,Piloto!B372:I749,4,FALSE)</f>
        <v>Contrato</v>
      </c>
      <c r="AD294" s="342"/>
      <c r="AE294" s="342"/>
      <c r="AF294" s="342"/>
      <c r="AG294" s="271"/>
    </row>
    <row r="295" spans="1:33" ht="24" hidden="1">
      <c r="A295" s="253">
        <f>Piloto!B373</f>
        <v>2706</v>
      </c>
      <c r="B295" s="253" t="s">
        <v>160</v>
      </c>
      <c r="C295" s="341">
        <f>Piloto!G373</f>
        <v>71.89</v>
      </c>
      <c r="D295" s="250">
        <v>71.89</v>
      </c>
      <c r="E295" s="250"/>
      <c r="F295" s="251">
        <v>156</v>
      </c>
      <c r="G295" s="251" t="s">
        <v>197</v>
      </c>
      <c r="H295" s="251"/>
      <c r="I295" s="338"/>
      <c r="J295" s="338"/>
      <c r="K295" s="336">
        <f t="shared" si="32"/>
        <v>9718.1944637640845</v>
      </c>
      <c r="L295" s="336">
        <f>VLOOKUP(A295,Piloto!$B$97:$G$442,5,FALSE)</f>
        <v>698641</v>
      </c>
      <c r="M295" s="249">
        <f t="shared" si="33"/>
        <v>27945.64</v>
      </c>
      <c r="N295" s="249">
        <f t="shared" si="34"/>
        <v>13972.82</v>
      </c>
      <c r="O295" s="249">
        <f t="shared" si="35"/>
        <v>11352.91625</v>
      </c>
      <c r="P295" s="249">
        <f t="shared" si="36"/>
        <v>34932.050000000003</v>
      </c>
      <c r="Q295" s="249">
        <f t="shared" si="37"/>
        <v>34932.050000000003</v>
      </c>
      <c r="R295" s="249">
        <f t="shared" si="38"/>
        <v>230551.52999999997</v>
      </c>
      <c r="S295" s="249"/>
      <c r="T295" s="252">
        <f t="shared" si="39"/>
        <v>468089.47000000003</v>
      </c>
      <c r="U295" s="257"/>
      <c r="V295" s="249" t="e">
        <f>ROUND(#REF!*W$18,0)*$W$15</f>
        <v>#REF!</v>
      </c>
      <c r="W295" s="249" t="e">
        <f>PMT((1+Piloto!#REF!)^(IF($W$14="Semestrais",6,IF($W$14="Anuais",12,1)))-1,$W$15,-V295)</f>
        <v>#REF!</v>
      </c>
      <c r="X295" s="249" t="e">
        <f>ROUND(#REF!*Y$18,0)*$Y$15</f>
        <v>#REF!</v>
      </c>
      <c r="Y295" s="249" t="e">
        <f>PMT((1+Piloto!#REF!)^(IF($Y$14="Semestrais",6,IF($Y$14="Anuais",12,1)))-1,$Y$15,-X295)</f>
        <v>#REF!</v>
      </c>
      <c r="Z295" s="248"/>
      <c r="AA295" s="48" t="str">
        <f>VLOOKUP(A295,Piloto!B373:I750,4,FALSE)</f>
        <v>Contrato</v>
      </c>
      <c r="AD295" s="342"/>
      <c r="AE295" s="342"/>
      <c r="AF295" s="342"/>
      <c r="AG295" s="271"/>
    </row>
    <row r="296" spans="1:33" ht="24" hidden="1">
      <c r="A296" s="253">
        <f>Piloto!B374</f>
        <v>2707</v>
      </c>
      <c r="B296" s="253" t="s">
        <v>160</v>
      </c>
      <c r="C296" s="341">
        <f>Piloto!G374</f>
        <v>70.17</v>
      </c>
      <c r="D296" s="250">
        <v>66.95</v>
      </c>
      <c r="E296" s="250"/>
      <c r="F296" s="251">
        <v>275</v>
      </c>
      <c r="G296" s="251" t="s">
        <v>164</v>
      </c>
      <c r="H296" s="251" t="s">
        <v>221</v>
      </c>
      <c r="I296" s="338">
        <v>3.22</v>
      </c>
      <c r="J296" s="338" t="s">
        <v>164</v>
      </c>
      <c r="K296" s="336">
        <f t="shared" si="32"/>
        <v>9718.1986603961814</v>
      </c>
      <c r="L296" s="336">
        <f>VLOOKUP(A296,Piloto!$B$97:$G$442,5,FALSE)</f>
        <v>681926</v>
      </c>
      <c r="M296" s="249">
        <f t="shared" si="33"/>
        <v>27277.040000000001</v>
      </c>
      <c r="N296" s="249">
        <f t="shared" si="34"/>
        <v>13638.52</v>
      </c>
      <c r="O296" s="249">
        <f t="shared" si="35"/>
        <v>11081.297500000001</v>
      </c>
      <c r="P296" s="249">
        <f t="shared" si="36"/>
        <v>34096.300000000003</v>
      </c>
      <c r="Q296" s="249">
        <f t="shared" si="37"/>
        <v>34096.300000000003</v>
      </c>
      <c r="R296" s="249">
        <f t="shared" si="38"/>
        <v>225035.58000000002</v>
      </c>
      <c r="S296" s="249"/>
      <c r="T296" s="252">
        <f t="shared" si="39"/>
        <v>456890.42000000004</v>
      </c>
      <c r="U296" s="257"/>
      <c r="V296" s="249" t="e">
        <f>ROUND(#REF!*W$18,0)*$W$15</f>
        <v>#REF!</v>
      </c>
      <c r="W296" s="249" t="e">
        <f>PMT((1+Piloto!#REF!)^(IF($W$14="Semestrais",6,IF($W$14="Anuais",12,1)))-1,$W$15,-V296)</f>
        <v>#REF!</v>
      </c>
      <c r="X296" s="249" t="e">
        <f>ROUND(#REF!*Y$18,0)*$Y$15</f>
        <v>#REF!</v>
      </c>
      <c r="Y296" s="249" t="e">
        <f>PMT((1+Piloto!#REF!)^(IF($Y$14="Semestrais",6,IF($Y$14="Anuais",12,1)))-1,$Y$15,-X296)</f>
        <v>#REF!</v>
      </c>
      <c r="Z296" s="248"/>
      <c r="AA296" s="48" t="str">
        <f>VLOOKUP(A296,Piloto!B374:I751,4,FALSE)</f>
        <v>Contrato</v>
      </c>
      <c r="AD296" s="342"/>
      <c r="AE296" s="342"/>
      <c r="AF296" s="342"/>
      <c r="AG296" s="271"/>
    </row>
    <row r="297" spans="1:33" ht="24" hidden="1">
      <c r="A297" s="253">
        <f>Piloto!B375</f>
        <v>2708</v>
      </c>
      <c r="B297" s="253" t="s">
        <v>160</v>
      </c>
      <c r="C297" s="341">
        <f>Piloto!G375</f>
        <v>66.930000000000007</v>
      </c>
      <c r="D297" s="250">
        <v>66.930000000000007</v>
      </c>
      <c r="E297" s="250"/>
      <c r="F297" s="251">
        <v>159</v>
      </c>
      <c r="G297" s="251" t="s">
        <v>197</v>
      </c>
      <c r="H297" s="251"/>
      <c r="I297" s="338"/>
      <c r="J297" s="338"/>
      <c r="K297" s="336">
        <f t="shared" si="32"/>
        <v>9718.1981174361263</v>
      </c>
      <c r="L297" s="336">
        <f>VLOOKUP(A297,Piloto!$B$97:$G$442,5,FALSE)</f>
        <v>650439</v>
      </c>
      <c r="M297" s="249">
        <f t="shared" si="33"/>
        <v>26017.56</v>
      </c>
      <c r="N297" s="249">
        <f t="shared" si="34"/>
        <v>13008.78</v>
      </c>
      <c r="O297" s="249">
        <f t="shared" si="35"/>
        <v>10569.633750000001</v>
      </c>
      <c r="P297" s="249">
        <f t="shared" si="36"/>
        <v>32521.95</v>
      </c>
      <c r="Q297" s="249">
        <f t="shared" si="37"/>
        <v>32521.95</v>
      </c>
      <c r="R297" s="249">
        <f t="shared" si="38"/>
        <v>214644.87000000005</v>
      </c>
      <c r="S297" s="249"/>
      <c r="T297" s="252">
        <f t="shared" si="39"/>
        <v>435794.13</v>
      </c>
      <c r="U297" s="257"/>
      <c r="V297" s="249" t="e">
        <f>ROUND(#REF!*W$18,0)*$W$15</f>
        <v>#REF!</v>
      </c>
      <c r="W297" s="249" t="e">
        <f>PMT((1+Piloto!#REF!)^(IF($W$14="Semestrais",6,IF($W$14="Anuais",12,1)))-1,$W$15,-V297)</f>
        <v>#REF!</v>
      </c>
      <c r="X297" s="249" t="e">
        <f>ROUND(#REF!*Y$18,0)*$Y$15</f>
        <v>#REF!</v>
      </c>
      <c r="Y297" s="249" t="e">
        <f>PMT((1+Piloto!#REF!)^(IF($Y$14="Semestrais",6,IF($Y$14="Anuais",12,1)))-1,$Y$15,-X297)</f>
        <v>#REF!</v>
      </c>
      <c r="Z297" s="248"/>
      <c r="AA297" s="48" t="str">
        <f>VLOOKUP(A297,Piloto!B375:I752,4,FALSE)</f>
        <v>Contrato</v>
      </c>
      <c r="AD297" s="342"/>
      <c r="AE297" s="342"/>
      <c r="AF297" s="342"/>
      <c r="AG297" s="271"/>
    </row>
    <row r="298" spans="1:33" ht="24">
      <c r="A298" s="253">
        <f>Piloto!B376</f>
        <v>2801</v>
      </c>
      <c r="B298" s="253" t="s">
        <v>160</v>
      </c>
      <c r="C298" s="341">
        <f>Piloto!G376</f>
        <v>71.89</v>
      </c>
      <c r="D298" s="250">
        <v>71.89</v>
      </c>
      <c r="E298" s="250"/>
      <c r="F298" s="251">
        <v>168</v>
      </c>
      <c r="G298" s="251" t="s">
        <v>197</v>
      </c>
      <c r="H298" s="251"/>
      <c r="I298" s="338"/>
      <c r="J298" s="338"/>
      <c r="K298" s="336">
        <f t="shared" si="32"/>
        <v>9718.1944637640845</v>
      </c>
      <c r="L298" s="336">
        <f>VLOOKUP(A298,Piloto!$B$97:$G$442,5,FALSE)</f>
        <v>698641</v>
      </c>
      <c r="M298" s="249">
        <f t="shared" si="33"/>
        <v>27945.64</v>
      </c>
      <c r="N298" s="249">
        <f t="shared" si="34"/>
        <v>13972.82</v>
      </c>
      <c r="O298" s="249">
        <f t="shared" si="35"/>
        <v>11352.91625</v>
      </c>
      <c r="P298" s="249">
        <f t="shared" si="36"/>
        <v>34932.050000000003</v>
      </c>
      <c r="Q298" s="249">
        <f t="shared" si="37"/>
        <v>34932.050000000003</v>
      </c>
      <c r="R298" s="249">
        <f t="shared" si="38"/>
        <v>230551.52999999997</v>
      </c>
      <c r="S298" s="249"/>
      <c r="T298" s="252">
        <f t="shared" si="39"/>
        <v>468089.47000000003</v>
      </c>
      <c r="U298" s="257"/>
      <c r="V298" s="249" t="e">
        <f>ROUND(#REF!*W$18,0)*$W$15</f>
        <v>#REF!</v>
      </c>
      <c r="W298" s="249" t="e">
        <f>PMT((1+Piloto!#REF!)^(IF($W$14="Semestrais",6,IF($W$14="Anuais",12,1)))-1,$W$15,-V298)</f>
        <v>#REF!</v>
      </c>
      <c r="X298" s="249" t="e">
        <f>ROUND(#REF!*Y$18,0)*$Y$15</f>
        <v>#REF!</v>
      </c>
      <c r="Y298" s="249" t="e">
        <f>PMT((1+Piloto!#REF!)^(IF($Y$14="Semestrais",6,IF($Y$14="Anuais",12,1)))-1,$Y$15,-X298)</f>
        <v>#REF!</v>
      </c>
      <c r="Z298" s="248"/>
      <c r="AA298" s="48" t="str">
        <f>VLOOKUP(A298,Piloto!B376:I753,4,FALSE)</f>
        <v>Disponivel</v>
      </c>
      <c r="AD298" s="342"/>
      <c r="AE298" s="342"/>
      <c r="AF298" s="342"/>
      <c r="AG298" s="271"/>
    </row>
    <row r="299" spans="1:33" ht="24" hidden="1">
      <c r="A299" s="253">
        <f>Piloto!B377</f>
        <v>2802</v>
      </c>
      <c r="B299" s="253" t="s">
        <v>160</v>
      </c>
      <c r="C299" s="341">
        <f>Piloto!G377</f>
        <v>73.13</v>
      </c>
      <c r="D299" s="250">
        <v>69.81</v>
      </c>
      <c r="E299" s="250"/>
      <c r="F299" s="251">
        <v>286</v>
      </c>
      <c r="G299" s="251" t="s">
        <v>164</v>
      </c>
      <c r="H299" s="251" t="s">
        <v>222</v>
      </c>
      <c r="I299" s="338">
        <v>3.32</v>
      </c>
      <c r="J299" s="338" t="s">
        <v>164</v>
      </c>
      <c r="K299" s="336">
        <f t="shared" si="32"/>
        <v>9718.2004649254759</v>
      </c>
      <c r="L299" s="336">
        <f>VLOOKUP(A299,Piloto!$B$97:$G$442,5,FALSE)</f>
        <v>710692</v>
      </c>
      <c r="M299" s="249">
        <f t="shared" si="33"/>
        <v>28427.68</v>
      </c>
      <c r="N299" s="249">
        <f t="shared" si="34"/>
        <v>14213.84</v>
      </c>
      <c r="O299" s="249">
        <f t="shared" si="35"/>
        <v>11548.745000000001</v>
      </c>
      <c r="P299" s="249">
        <f t="shared" si="36"/>
        <v>35534.6</v>
      </c>
      <c r="Q299" s="249">
        <f t="shared" si="37"/>
        <v>35534.6</v>
      </c>
      <c r="R299" s="249">
        <f t="shared" si="38"/>
        <v>234528.36000000004</v>
      </c>
      <c r="S299" s="249"/>
      <c r="T299" s="252">
        <f t="shared" si="39"/>
        <v>476163.64</v>
      </c>
      <c r="U299" s="257"/>
      <c r="V299" s="249" t="e">
        <f>ROUND(#REF!*W$18,0)*$W$15</f>
        <v>#REF!</v>
      </c>
      <c r="W299" s="249" t="e">
        <f>PMT((1+Piloto!#REF!)^(IF($W$14="Semestrais",6,IF($W$14="Anuais",12,1)))-1,$W$15,-V299)</f>
        <v>#REF!</v>
      </c>
      <c r="X299" s="249" t="e">
        <f>ROUND(#REF!*Y$18,0)*$Y$15</f>
        <v>#REF!</v>
      </c>
      <c r="Y299" s="249" t="e">
        <f>PMT((1+Piloto!#REF!)^(IF($Y$14="Semestrais",6,IF($Y$14="Anuais",12,1)))-1,$Y$15,-X299)</f>
        <v>#REF!</v>
      </c>
      <c r="Z299" s="248"/>
      <c r="AA299" s="48" t="str">
        <f>VLOOKUP(A299,Piloto!B377:I754,4,FALSE)</f>
        <v>Contrato</v>
      </c>
      <c r="AD299" s="342"/>
      <c r="AE299" s="342"/>
      <c r="AF299" s="342"/>
      <c r="AG299" s="271"/>
    </row>
    <row r="300" spans="1:33" ht="24" hidden="1">
      <c r="A300" s="253">
        <f>Piloto!B378</f>
        <v>2803</v>
      </c>
      <c r="B300" s="253" t="s">
        <v>157</v>
      </c>
      <c r="C300" s="341">
        <f>Piloto!G378</f>
        <v>52.9</v>
      </c>
      <c r="D300" s="250">
        <v>52.9</v>
      </c>
      <c r="E300" s="250"/>
      <c r="F300" s="251">
        <v>184</v>
      </c>
      <c r="G300" s="251" t="s">
        <v>197</v>
      </c>
      <c r="H300" s="251"/>
      <c r="I300" s="338"/>
      <c r="J300" s="338"/>
      <c r="K300" s="336">
        <f t="shared" si="32"/>
        <v>9803.4593572778831</v>
      </c>
      <c r="L300" s="336">
        <f>VLOOKUP(A300,Piloto!$B$97:$G$442,5,FALSE)</f>
        <v>518603</v>
      </c>
      <c r="M300" s="249">
        <f t="shared" si="33"/>
        <v>20744.12</v>
      </c>
      <c r="N300" s="249">
        <f t="shared" si="34"/>
        <v>10372.06</v>
      </c>
      <c r="O300" s="249">
        <f t="shared" si="35"/>
        <v>8427.2987499999999</v>
      </c>
      <c r="P300" s="249">
        <f t="shared" si="36"/>
        <v>25930.15</v>
      </c>
      <c r="Q300" s="249">
        <f t="shared" si="37"/>
        <v>25930.15</v>
      </c>
      <c r="R300" s="249">
        <f t="shared" si="38"/>
        <v>171138.99</v>
      </c>
      <c r="S300" s="249"/>
      <c r="T300" s="252">
        <f t="shared" si="39"/>
        <v>347464.01</v>
      </c>
      <c r="U300" s="257"/>
      <c r="V300" s="249" t="e">
        <f>ROUND(#REF!*W$18,0)*$W$15</f>
        <v>#REF!</v>
      </c>
      <c r="W300" s="249" t="e">
        <f>PMT((1+Piloto!#REF!)^(IF($W$14="Semestrais",6,IF($W$14="Anuais",12,1)))-1,$W$15,-V300)</f>
        <v>#REF!</v>
      </c>
      <c r="X300" s="249" t="e">
        <f>ROUND(#REF!*Y$18,0)*$Y$15</f>
        <v>#REF!</v>
      </c>
      <c r="Y300" s="249" t="e">
        <f>PMT((1+Piloto!#REF!)^(IF($Y$14="Semestrais",6,IF($Y$14="Anuais",12,1)))-1,$Y$15,-X300)</f>
        <v>#REF!</v>
      </c>
      <c r="Z300" s="248"/>
      <c r="AA300" s="48" t="str">
        <f>VLOOKUP(A300,Piloto!B378:I755,4,FALSE)</f>
        <v>Contrato</v>
      </c>
      <c r="AD300" s="342"/>
      <c r="AE300" s="342"/>
      <c r="AF300" s="342"/>
      <c r="AG300" s="271"/>
    </row>
    <row r="301" spans="1:33" ht="24" hidden="1">
      <c r="A301" s="253">
        <f>Piloto!B379</f>
        <v>2804</v>
      </c>
      <c r="B301" s="253" t="s">
        <v>157</v>
      </c>
      <c r="C301" s="341">
        <f>Piloto!G379</f>
        <v>52.9</v>
      </c>
      <c r="D301" s="250">
        <v>52.9</v>
      </c>
      <c r="E301" s="250"/>
      <c r="F301" s="251">
        <v>192</v>
      </c>
      <c r="G301" s="251" t="s">
        <v>197</v>
      </c>
      <c r="H301" s="251"/>
      <c r="I301" s="338"/>
      <c r="J301" s="338"/>
      <c r="K301" s="336">
        <f t="shared" si="32"/>
        <v>10587.73156899811</v>
      </c>
      <c r="L301" s="336">
        <f>VLOOKUP(A301,Piloto!$B$97:$G$442,5,FALSE)</f>
        <v>560091</v>
      </c>
      <c r="M301" s="249">
        <f t="shared" si="33"/>
        <v>22403.64</v>
      </c>
      <c r="N301" s="249">
        <f t="shared" si="34"/>
        <v>11201.82</v>
      </c>
      <c r="O301" s="249">
        <f t="shared" si="35"/>
        <v>9101.4787500000002</v>
      </c>
      <c r="P301" s="249">
        <f t="shared" si="36"/>
        <v>28004.550000000003</v>
      </c>
      <c r="Q301" s="249">
        <f t="shared" si="37"/>
        <v>28004.550000000003</v>
      </c>
      <c r="R301" s="249">
        <f t="shared" si="38"/>
        <v>184830.02999999997</v>
      </c>
      <c r="S301" s="249"/>
      <c r="T301" s="252">
        <f t="shared" si="39"/>
        <v>375260.97000000003</v>
      </c>
      <c r="U301" s="257"/>
      <c r="V301" s="249" t="e">
        <f>ROUND(#REF!*W$18,0)*$W$15</f>
        <v>#REF!</v>
      </c>
      <c r="W301" s="249" t="e">
        <f>PMT((1+Piloto!#REF!)^(IF($W$14="Semestrais",6,IF($W$14="Anuais",12,1)))-1,$W$15,-V301)</f>
        <v>#REF!</v>
      </c>
      <c r="X301" s="249" t="e">
        <f>ROUND(#REF!*Y$18,0)*$Y$15</f>
        <v>#REF!</v>
      </c>
      <c r="Y301" s="249" t="e">
        <f>PMT((1+Piloto!#REF!)^(IF($Y$14="Semestrais",6,IF($Y$14="Anuais",12,1)))-1,$Y$15,-X301)</f>
        <v>#REF!</v>
      </c>
      <c r="Z301" s="248"/>
      <c r="AA301" s="48" t="str">
        <f>VLOOKUP(A301,Piloto!B379:I756,4,FALSE)</f>
        <v>Contrato</v>
      </c>
      <c r="AD301" s="342"/>
      <c r="AE301" s="342"/>
      <c r="AF301" s="342"/>
      <c r="AG301" s="271"/>
    </row>
    <row r="302" spans="1:33" ht="24" hidden="1">
      <c r="A302" s="253">
        <f>Piloto!B380</f>
        <v>2805</v>
      </c>
      <c r="B302" s="253" t="s">
        <v>160</v>
      </c>
      <c r="C302" s="341">
        <f>Piloto!G380</f>
        <v>73.510000000000005</v>
      </c>
      <c r="D302" s="250">
        <v>69.81</v>
      </c>
      <c r="E302" s="250"/>
      <c r="F302" s="251">
        <v>258</v>
      </c>
      <c r="G302" s="251" t="s">
        <v>164</v>
      </c>
      <c r="H302" s="251" t="s">
        <v>223</v>
      </c>
      <c r="I302" s="338">
        <v>3.7</v>
      </c>
      <c r="J302" s="338" t="s">
        <v>164</v>
      </c>
      <c r="K302" s="336">
        <f t="shared" si="32"/>
        <v>9718.2016052237777</v>
      </c>
      <c r="L302" s="336">
        <f>VLOOKUP(A302,Piloto!$B$97:$G$442,5,FALSE)</f>
        <v>714385</v>
      </c>
      <c r="M302" s="249">
        <f t="shared" si="33"/>
        <v>28575.4</v>
      </c>
      <c r="N302" s="249">
        <f t="shared" si="34"/>
        <v>14287.7</v>
      </c>
      <c r="O302" s="249">
        <f t="shared" si="35"/>
        <v>11608.75625</v>
      </c>
      <c r="P302" s="249">
        <f t="shared" si="36"/>
        <v>35719.25</v>
      </c>
      <c r="Q302" s="249">
        <f t="shared" si="37"/>
        <v>35719.25</v>
      </c>
      <c r="R302" s="249">
        <f t="shared" si="38"/>
        <v>235747.05</v>
      </c>
      <c r="S302" s="249"/>
      <c r="T302" s="252">
        <f t="shared" si="39"/>
        <v>478637.95</v>
      </c>
      <c r="U302" s="257"/>
      <c r="V302" s="249" t="e">
        <f>ROUND(#REF!*W$18,0)*$W$15</f>
        <v>#REF!</v>
      </c>
      <c r="W302" s="249" t="e">
        <f>PMT((1+Piloto!#REF!)^(IF($W$14="Semestrais",6,IF($W$14="Anuais",12,1)))-1,$W$15,-V302)</f>
        <v>#REF!</v>
      </c>
      <c r="X302" s="249" t="e">
        <f>ROUND(#REF!*Y$18,0)*$Y$15</f>
        <v>#REF!</v>
      </c>
      <c r="Y302" s="249" t="e">
        <f>PMT((1+Piloto!#REF!)^(IF($Y$14="Semestrais",6,IF($Y$14="Anuais",12,1)))-1,$Y$15,-X302)</f>
        <v>#REF!</v>
      </c>
      <c r="Z302" s="248"/>
      <c r="AA302" s="48" t="str">
        <f>VLOOKUP(A302,Piloto!B380:I757,4,FALSE)</f>
        <v>Contrato</v>
      </c>
      <c r="AD302" s="342"/>
      <c r="AE302" s="342"/>
      <c r="AF302" s="342"/>
      <c r="AG302" s="271"/>
    </row>
    <row r="303" spans="1:33" ht="24" hidden="1">
      <c r="A303" s="253">
        <f>Piloto!B381</f>
        <v>2806</v>
      </c>
      <c r="B303" s="253" t="s">
        <v>160</v>
      </c>
      <c r="C303" s="341">
        <f>Piloto!G381</f>
        <v>71.89</v>
      </c>
      <c r="D303" s="250">
        <v>71.89</v>
      </c>
      <c r="E303" s="250"/>
      <c r="F303" s="251">
        <v>170</v>
      </c>
      <c r="G303" s="251" t="s">
        <v>197</v>
      </c>
      <c r="H303" s="251"/>
      <c r="I303" s="338"/>
      <c r="J303" s="338"/>
      <c r="K303" s="336">
        <f t="shared" si="32"/>
        <v>9718.1944637640845</v>
      </c>
      <c r="L303" s="336">
        <f>VLOOKUP(A303,Piloto!$B$97:$G$442,5,FALSE)</f>
        <v>698641</v>
      </c>
      <c r="M303" s="249">
        <f t="shared" si="33"/>
        <v>27945.64</v>
      </c>
      <c r="N303" s="249">
        <f t="shared" si="34"/>
        <v>13972.82</v>
      </c>
      <c r="O303" s="249">
        <f t="shared" si="35"/>
        <v>11352.91625</v>
      </c>
      <c r="P303" s="249">
        <f t="shared" si="36"/>
        <v>34932.050000000003</v>
      </c>
      <c r="Q303" s="249">
        <f t="shared" si="37"/>
        <v>34932.050000000003</v>
      </c>
      <c r="R303" s="249">
        <f t="shared" si="38"/>
        <v>230551.52999999997</v>
      </c>
      <c r="S303" s="249"/>
      <c r="T303" s="252">
        <f t="shared" si="39"/>
        <v>468089.47000000003</v>
      </c>
      <c r="U303" s="257"/>
      <c r="V303" s="249" t="e">
        <f>ROUND(#REF!*W$18,0)*$W$15</f>
        <v>#REF!</v>
      </c>
      <c r="W303" s="249" t="e">
        <f>PMT((1+Piloto!#REF!)^(IF($W$14="Semestrais",6,IF($W$14="Anuais",12,1)))-1,$W$15,-V303)</f>
        <v>#REF!</v>
      </c>
      <c r="X303" s="249" t="e">
        <f>ROUND(#REF!*Y$18,0)*$Y$15</f>
        <v>#REF!</v>
      </c>
      <c r="Y303" s="249" t="e">
        <f>PMT((1+Piloto!#REF!)^(IF($Y$14="Semestrais",6,IF($Y$14="Anuais",12,1)))-1,$Y$15,-X303)</f>
        <v>#REF!</v>
      </c>
      <c r="Z303" s="248"/>
      <c r="AA303" s="48" t="str">
        <f>VLOOKUP(A303,Piloto!B381:I758,4,FALSE)</f>
        <v>Contrato</v>
      </c>
      <c r="AD303" s="342"/>
      <c r="AE303" s="342"/>
      <c r="AF303" s="342"/>
      <c r="AG303" s="271"/>
    </row>
    <row r="304" spans="1:33" ht="24" hidden="1">
      <c r="A304" s="253">
        <f>Piloto!B382</f>
        <v>2807</v>
      </c>
      <c r="B304" s="253" t="s">
        <v>160</v>
      </c>
      <c r="C304" s="341">
        <f>Piloto!G382</f>
        <v>66.95</v>
      </c>
      <c r="D304" s="250">
        <v>66.95</v>
      </c>
      <c r="E304" s="250"/>
      <c r="F304" s="251">
        <v>68</v>
      </c>
      <c r="G304" s="251" t="s">
        <v>172</v>
      </c>
      <c r="H304" s="251"/>
      <c r="I304" s="338"/>
      <c r="J304" s="338"/>
      <c r="K304" s="336">
        <f t="shared" si="32"/>
        <v>9718.1926811053017</v>
      </c>
      <c r="L304" s="336">
        <f>VLOOKUP(A304,Piloto!$B$97:$G$442,5,FALSE)</f>
        <v>650633</v>
      </c>
      <c r="M304" s="249">
        <f t="shared" si="33"/>
        <v>26025.32</v>
      </c>
      <c r="N304" s="249">
        <f t="shared" si="34"/>
        <v>13012.66</v>
      </c>
      <c r="O304" s="249">
        <f t="shared" si="35"/>
        <v>10572.786250000001</v>
      </c>
      <c r="P304" s="249">
        <f t="shared" si="36"/>
        <v>32531.65</v>
      </c>
      <c r="Q304" s="249">
        <f t="shared" si="37"/>
        <v>32531.65</v>
      </c>
      <c r="R304" s="249">
        <f t="shared" si="38"/>
        <v>214708.88999999998</v>
      </c>
      <c r="S304" s="249"/>
      <c r="T304" s="252">
        <f t="shared" si="39"/>
        <v>435924.11000000004</v>
      </c>
      <c r="U304" s="257"/>
      <c r="V304" s="249" t="e">
        <f>ROUND(#REF!*W$18,0)*$W$15</f>
        <v>#REF!</v>
      </c>
      <c r="W304" s="249" t="e">
        <f>PMT((1+Piloto!#REF!)^(IF($W$14="Semestrais",6,IF($W$14="Anuais",12,1)))-1,$W$15,-V304)</f>
        <v>#REF!</v>
      </c>
      <c r="X304" s="249" t="e">
        <f>ROUND(#REF!*Y$18,0)*$Y$15</f>
        <v>#REF!</v>
      </c>
      <c r="Y304" s="249" t="e">
        <f>PMT((1+Piloto!#REF!)^(IF($Y$14="Semestrais",6,IF($Y$14="Anuais",12,1)))-1,$Y$15,-X304)</f>
        <v>#REF!</v>
      </c>
      <c r="Z304" s="248"/>
      <c r="AA304" s="48" t="str">
        <f>VLOOKUP(A304,Piloto!B382:I759,4,FALSE)</f>
        <v>Contrato</v>
      </c>
      <c r="AD304" s="342"/>
      <c r="AE304" s="342"/>
      <c r="AF304" s="342"/>
      <c r="AG304" s="271"/>
    </row>
    <row r="305" spans="1:33" ht="24" hidden="1">
      <c r="A305" s="253">
        <f>Piloto!B383</f>
        <v>2808</v>
      </c>
      <c r="B305" s="253" t="s">
        <v>160</v>
      </c>
      <c r="C305" s="341">
        <f>Piloto!G383</f>
        <v>66.930000000000007</v>
      </c>
      <c r="D305" s="250">
        <v>66.930000000000007</v>
      </c>
      <c r="E305" s="250"/>
      <c r="F305" s="251">
        <v>342</v>
      </c>
      <c r="G305" s="251" t="s">
        <v>170</v>
      </c>
      <c r="H305" s="251"/>
      <c r="I305" s="338"/>
      <c r="J305" s="338"/>
      <c r="K305" s="336">
        <f t="shared" si="32"/>
        <v>9718.1981174361263</v>
      </c>
      <c r="L305" s="336">
        <f>VLOOKUP(A305,Piloto!$B$97:$G$442,5,FALSE)</f>
        <v>650439</v>
      </c>
      <c r="M305" s="249">
        <f t="shared" si="33"/>
        <v>26017.56</v>
      </c>
      <c r="N305" s="249">
        <f t="shared" si="34"/>
        <v>13008.78</v>
      </c>
      <c r="O305" s="249">
        <f t="shared" si="35"/>
        <v>10569.633750000001</v>
      </c>
      <c r="P305" s="249">
        <f t="shared" si="36"/>
        <v>32521.95</v>
      </c>
      <c r="Q305" s="249">
        <f t="shared" si="37"/>
        <v>32521.95</v>
      </c>
      <c r="R305" s="249">
        <f t="shared" si="38"/>
        <v>214644.87000000005</v>
      </c>
      <c r="S305" s="249"/>
      <c r="T305" s="252">
        <f t="shared" si="39"/>
        <v>435794.13</v>
      </c>
      <c r="U305" s="257"/>
      <c r="V305" s="249" t="e">
        <f>ROUND(#REF!*W$18,0)*$W$15</f>
        <v>#REF!</v>
      </c>
      <c r="W305" s="249" t="e">
        <f>PMT((1+Piloto!#REF!)^(IF($W$14="Semestrais",6,IF($W$14="Anuais",12,1)))-1,$W$15,-V305)</f>
        <v>#REF!</v>
      </c>
      <c r="X305" s="249" t="e">
        <f>ROUND(#REF!*Y$18,0)*$Y$15</f>
        <v>#REF!</v>
      </c>
      <c r="Y305" s="249" t="e">
        <f>PMT((1+Piloto!#REF!)^(IF($Y$14="Semestrais",6,IF($Y$14="Anuais",12,1)))-1,$Y$15,-X305)</f>
        <v>#REF!</v>
      </c>
      <c r="Z305" s="248"/>
      <c r="AA305" s="48" t="str">
        <f>VLOOKUP(A305,Piloto!B383:I760,4,FALSE)</f>
        <v>Contrato</v>
      </c>
      <c r="AD305" s="342"/>
      <c r="AE305" s="342"/>
      <c r="AF305" s="342"/>
      <c r="AG305" s="271"/>
    </row>
    <row r="306" spans="1:33" ht="24">
      <c r="A306" s="253">
        <f>Piloto!B384</f>
        <v>2901</v>
      </c>
      <c r="B306" s="253" t="s">
        <v>160</v>
      </c>
      <c r="C306" s="341">
        <f>Piloto!G384</f>
        <v>71.89</v>
      </c>
      <c r="D306" s="250">
        <v>71.89</v>
      </c>
      <c r="E306" s="250"/>
      <c r="F306" s="251" t="s">
        <v>224</v>
      </c>
      <c r="G306" s="251" t="s">
        <v>197</v>
      </c>
      <c r="H306" s="251"/>
      <c r="I306" s="338"/>
      <c r="J306" s="338"/>
      <c r="K306" s="336">
        <f t="shared" si="32"/>
        <v>9718.1944637640845</v>
      </c>
      <c r="L306" s="336">
        <f>VLOOKUP(A306,Piloto!$B$97:$G$442,5,FALSE)</f>
        <v>698641</v>
      </c>
      <c r="M306" s="249">
        <f t="shared" si="33"/>
        <v>27945.64</v>
      </c>
      <c r="N306" s="249">
        <f t="shared" si="34"/>
        <v>13972.82</v>
      </c>
      <c r="O306" s="249">
        <f t="shared" si="35"/>
        <v>11352.91625</v>
      </c>
      <c r="P306" s="249">
        <f t="shared" si="36"/>
        <v>34932.050000000003</v>
      </c>
      <c r="Q306" s="249">
        <f t="shared" si="37"/>
        <v>34932.050000000003</v>
      </c>
      <c r="R306" s="249">
        <f t="shared" si="38"/>
        <v>230551.52999999997</v>
      </c>
      <c r="S306" s="249"/>
      <c r="T306" s="252">
        <f t="shared" si="39"/>
        <v>468089.47000000003</v>
      </c>
      <c r="U306" s="257"/>
      <c r="V306" s="249" t="e">
        <f>ROUND(#REF!*W$18,0)*$W$15</f>
        <v>#REF!</v>
      </c>
      <c r="W306" s="249" t="e">
        <f>PMT((1+Piloto!#REF!)^(IF($W$14="Semestrais",6,IF($W$14="Anuais",12,1)))-1,$W$15,-V306)</f>
        <v>#REF!</v>
      </c>
      <c r="X306" s="249" t="e">
        <f>ROUND(#REF!*Y$18,0)*$Y$15</f>
        <v>#REF!</v>
      </c>
      <c r="Y306" s="249" t="e">
        <f>PMT((1+Piloto!#REF!)^(IF($Y$14="Semestrais",6,IF($Y$14="Anuais",12,1)))-1,$Y$15,-X306)</f>
        <v>#REF!</v>
      </c>
      <c r="Z306" s="248"/>
      <c r="AA306" s="48" t="str">
        <f>VLOOKUP(A306,Piloto!B384:I761,4,FALSE)</f>
        <v>Disponivel</v>
      </c>
      <c r="AD306" s="342"/>
      <c r="AE306" s="342"/>
      <c r="AF306" s="342"/>
      <c r="AG306" s="271"/>
    </row>
    <row r="307" spans="1:33" ht="24" hidden="1">
      <c r="A307" s="253">
        <f>Piloto!B385</f>
        <v>2902</v>
      </c>
      <c r="B307" s="253" t="s">
        <v>160</v>
      </c>
      <c r="C307" s="341">
        <f>Piloto!G385</f>
        <v>69.81</v>
      </c>
      <c r="D307" s="250">
        <v>69.81</v>
      </c>
      <c r="E307" s="250"/>
      <c r="F307" s="251">
        <v>279</v>
      </c>
      <c r="G307" s="251" t="s">
        <v>164</v>
      </c>
      <c r="H307" s="251"/>
      <c r="I307" s="338"/>
      <c r="J307" s="338"/>
      <c r="K307" s="336">
        <f t="shared" si="32"/>
        <v>9718.1922360693316</v>
      </c>
      <c r="L307" s="336">
        <f>VLOOKUP(A307,Piloto!$B$97:$G$442,5,FALSE)</f>
        <v>678427</v>
      </c>
      <c r="M307" s="249">
        <f t="shared" si="33"/>
        <v>27137.08</v>
      </c>
      <c r="N307" s="249">
        <f t="shared" si="34"/>
        <v>13568.54</v>
      </c>
      <c r="O307" s="249">
        <f t="shared" si="35"/>
        <v>11024.438750000001</v>
      </c>
      <c r="P307" s="249">
        <f t="shared" si="36"/>
        <v>33921.35</v>
      </c>
      <c r="Q307" s="249">
        <f t="shared" si="37"/>
        <v>33921.35</v>
      </c>
      <c r="R307" s="249">
        <f t="shared" si="38"/>
        <v>223880.91000000003</v>
      </c>
      <c r="S307" s="249"/>
      <c r="T307" s="252">
        <f t="shared" si="39"/>
        <v>454546.09</v>
      </c>
      <c r="U307" s="257"/>
      <c r="V307" s="249" t="e">
        <f>ROUND(#REF!*W$18,0)*$W$15</f>
        <v>#REF!</v>
      </c>
      <c r="W307" s="249" t="e">
        <f>PMT((1+Piloto!#REF!)^(IF($W$14="Semestrais",6,IF($W$14="Anuais",12,1)))-1,$W$15,-V307)</f>
        <v>#REF!</v>
      </c>
      <c r="X307" s="249" t="e">
        <f>ROUND(#REF!*Y$18,0)*$Y$15</f>
        <v>#REF!</v>
      </c>
      <c r="Y307" s="249" t="e">
        <f>PMT((1+Piloto!#REF!)^(IF($Y$14="Semestrais",6,IF($Y$14="Anuais",12,1)))-1,$Y$15,-X307)</f>
        <v>#REF!</v>
      </c>
      <c r="Z307" s="248"/>
      <c r="AA307" s="48" t="str">
        <f>VLOOKUP(A307,Piloto!B385:I762,4,FALSE)</f>
        <v>Contrato</v>
      </c>
      <c r="AD307" s="342"/>
      <c r="AE307" s="342"/>
      <c r="AF307" s="342"/>
      <c r="AG307" s="271"/>
    </row>
    <row r="308" spans="1:33" ht="24" hidden="1">
      <c r="A308" s="253">
        <f>Piloto!B386</f>
        <v>2903</v>
      </c>
      <c r="B308" s="253" t="s">
        <v>157</v>
      </c>
      <c r="C308" s="341">
        <f>Piloto!G386</f>
        <v>52.9</v>
      </c>
      <c r="D308" s="250">
        <v>52.9</v>
      </c>
      <c r="E308" s="250"/>
      <c r="F308" s="251">
        <v>182</v>
      </c>
      <c r="G308" s="251" t="s">
        <v>197</v>
      </c>
      <c r="H308" s="251"/>
      <c r="I308" s="338"/>
      <c r="J308" s="338"/>
      <c r="K308" s="336">
        <f t="shared" si="32"/>
        <v>9803.4593572778831</v>
      </c>
      <c r="L308" s="336">
        <f>VLOOKUP(A308,Piloto!$B$97:$G$442,5,FALSE)</f>
        <v>518603</v>
      </c>
      <c r="M308" s="249">
        <f t="shared" si="33"/>
        <v>20744.12</v>
      </c>
      <c r="N308" s="249">
        <f t="shared" si="34"/>
        <v>10372.06</v>
      </c>
      <c r="O308" s="249">
        <f t="shared" si="35"/>
        <v>8427.2987499999999</v>
      </c>
      <c r="P308" s="249">
        <f t="shared" si="36"/>
        <v>25930.15</v>
      </c>
      <c r="Q308" s="249">
        <f t="shared" si="37"/>
        <v>25930.15</v>
      </c>
      <c r="R308" s="249">
        <f t="shared" si="38"/>
        <v>171138.99</v>
      </c>
      <c r="S308" s="249"/>
      <c r="T308" s="252">
        <f t="shared" si="39"/>
        <v>347464.01</v>
      </c>
      <c r="U308" s="257"/>
      <c r="V308" s="249" t="e">
        <f>ROUND(#REF!*W$18,0)*$W$15</f>
        <v>#REF!</v>
      </c>
      <c r="W308" s="249" t="e">
        <f>PMT((1+Piloto!#REF!)^(IF($W$14="Semestrais",6,IF($W$14="Anuais",12,1)))-1,$W$15,-V308)</f>
        <v>#REF!</v>
      </c>
      <c r="X308" s="249" t="e">
        <f>ROUND(#REF!*Y$18,0)*$Y$15</f>
        <v>#REF!</v>
      </c>
      <c r="Y308" s="249" t="e">
        <f>PMT((1+Piloto!#REF!)^(IF($Y$14="Semestrais",6,IF($Y$14="Anuais",12,1)))-1,$Y$15,-X308)</f>
        <v>#REF!</v>
      </c>
      <c r="Z308" s="248"/>
      <c r="AA308" s="48" t="str">
        <f>VLOOKUP(A308,Piloto!B386:I763,4,FALSE)</f>
        <v>Contrato</v>
      </c>
      <c r="AD308" s="342"/>
      <c r="AE308" s="342"/>
      <c r="AF308" s="342"/>
      <c r="AG308" s="271"/>
    </row>
    <row r="309" spans="1:33" ht="24" hidden="1">
      <c r="A309" s="253">
        <f>Piloto!B387</f>
        <v>2904</v>
      </c>
      <c r="B309" s="253" t="s">
        <v>157</v>
      </c>
      <c r="C309" s="341">
        <f>Piloto!G387</f>
        <v>52.9</v>
      </c>
      <c r="D309" s="250">
        <v>52.9</v>
      </c>
      <c r="E309" s="250"/>
      <c r="F309" s="251">
        <v>193</v>
      </c>
      <c r="G309" s="251" t="s">
        <v>197</v>
      </c>
      <c r="H309" s="251"/>
      <c r="I309" s="338"/>
      <c r="J309" s="338"/>
      <c r="K309" s="336">
        <f t="shared" si="32"/>
        <v>9803.4593572778831</v>
      </c>
      <c r="L309" s="336">
        <f>VLOOKUP(A309,Piloto!$B$97:$G$442,5,FALSE)</f>
        <v>518603</v>
      </c>
      <c r="M309" s="249">
        <f t="shared" si="33"/>
        <v>20744.12</v>
      </c>
      <c r="N309" s="249">
        <f t="shared" si="34"/>
        <v>10372.06</v>
      </c>
      <c r="O309" s="249">
        <f t="shared" si="35"/>
        <v>8427.2987499999999</v>
      </c>
      <c r="P309" s="249">
        <f t="shared" si="36"/>
        <v>25930.15</v>
      </c>
      <c r="Q309" s="249">
        <f t="shared" si="37"/>
        <v>25930.15</v>
      </c>
      <c r="R309" s="249">
        <f t="shared" si="38"/>
        <v>171138.99</v>
      </c>
      <c r="S309" s="249"/>
      <c r="T309" s="252">
        <f t="shared" si="39"/>
        <v>347464.01</v>
      </c>
      <c r="U309" s="257"/>
      <c r="V309" s="249" t="e">
        <f>ROUND(#REF!*W$18,0)*$W$15</f>
        <v>#REF!</v>
      </c>
      <c r="W309" s="249" t="e">
        <f>PMT((1+Piloto!#REF!)^(IF($W$14="Semestrais",6,IF($W$14="Anuais",12,1)))-1,$W$15,-V309)</f>
        <v>#REF!</v>
      </c>
      <c r="X309" s="249" t="e">
        <f>ROUND(#REF!*Y$18,0)*$Y$15</f>
        <v>#REF!</v>
      </c>
      <c r="Y309" s="249" t="e">
        <f>PMT((1+Piloto!#REF!)^(IF($Y$14="Semestrais",6,IF($Y$14="Anuais",12,1)))-1,$Y$15,-X309)</f>
        <v>#REF!</v>
      </c>
      <c r="Z309" s="248"/>
      <c r="AA309" s="48" t="str">
        <f>VLOOKUP(A309,Piloto!B387:I764,4,FALSE)</f>
        <v>Contrato</v>
      </c>
      <c r="AD309" s="342"/>
      <c r="AE309" s="342"/>
      <c r="AF309" s="342"/>
      <c r="AG309" s="271"/>
    </row>
    <row r="310" spans="1:33" ht="24" hidden="1">
      <c r="A310" s="253">
        <f>Piloto!B388</f>
        <v>2905</v>
      </c>
      <c r="B310" s="253" t="s">
        <v>160</v>
      </c>
      <c r="C310" s="341">
        <f>Piloto!G388</f>
        <v>73.69</v>
      </c>
      <c r="D310" s="250">
        <v>69.81</v>
      </c>
      <c r="E310" s="250"/>
      <c r="F310" s="251">
        <v>255</v>
      </c>
      <c r="G310" s="251" t="s">
        <v>164</v>
      </c>
      <c r="H310" s="251" t="s">
        <v>225</v>
      </c>
      <c r="I310" s="338">
        <v>3.88</v>
      </c>
      <c r="J310" s="338" t="s">
        <v>164</v>
      </c>
      <c r="K310" s="336">
        <f t="shared" si="32"/>
        <v>9718.1978558827523</v>
      </c>
      <c r="L310" s="336">
        <f>VLOOKUP(A310,Piloto!$B$97:$G$442,5,FALSE)</f>
        <v>716134</v>
      </c>
      <c r="M310" s="249">
        <f t="shared" si="33"/>
        <v>28645.360000000001</v>
      </c>
      <c r="N310" s="249">
        <f t="shared" si="34"/>
        <v>14322.68</v>
      </c>
      <c r="O310" s="249">
        <f t="shared" si="35"/>
        <v>11637.1775</v>
      </c>
      <c r="P310" s="249">
        <f t="shared" si="36"/>
        <v>35806.700000000004</v>
      </c>
      <c r="Q310" s="249">
        <f t="shared" si="37"/>
        <v>35806.700000000004</v>
      </c>
      <c r="R310" s="249">
        <f t="shared" si="38"/>
        <v>236324.22000000003</v>
      </c>
      <c r="S310" s="249"/>
      <c r="T310" s="252">
        <f t="shared" si="39"/>
        <v>479809.78</v>
      </c>
      <c r="U310" s="257"/>
      <c r="V310" s="249" t="e">
        <f>ROUND(#REF!*W$18,0)*$W$15</f>
        <v>#REF!</v>
      </c>
      <c r="W310" s="249" t="e">
        <f>PMT((1+Piloto!#REF!)^(IF($W$14="Semestrais",6,IF($W$14="Anuais",12,1)))-1,$W$15,-V310)</f>
        <v>#REF!</v>
      </c>
      <c r="X310" s="249" t="e">
        <f>ROUND(#REF!*Y$18,0)*$Y$15</f>
        <v>#REF!</v>
      </c>
      <c r="Y310" s="249" t="e">
        <f>PMT((1+Piloto!#REF!)^(IF($Y$14="Semestrais",6,IF($Y$14="Anuais",12,1)))-1,$Y$15,-X310)</f>
        <v>#REF!</v>
      </c>
      <c r="Z310" s="248"/>
      <c r="AA310" s="48" t="str">
        <f>VLOOKUP(A310,Piloto!B388:I765,4,FALSE)</f>
        <v>Contrato</v>
      </c>
      <c r="AD310" s="342"/>
      <c r="AE310" s="342"/>
      <c r="AF310" s="342"/>
      <c r="AG310" s="271"/>
    </row>
    <row r="311" spans="1:33" ht="24" hidden="1">
      <c r="A311" s="253">
        <f>Piloto!B389</f>
        <v>2906</v>
      </c>
      <c r="B311" s="253" t="s">
        <v>160</v>
      </c>
      <c r="C311" s="341">
        <f>Piloto!G389</f>
        <v>71.89</v>
      </c>
      <c r="D311" s="250">
        <v>71.89</v>
      </c>
      <c r="E311" s="250"/>
      <c r="F311" s="251">
        <v>201</v>
      </c>
      <c r="G311" s="251" t="s">
        <v>197</v>
      </c>
      <c r="H311" s="251"/>
      <c r="I311" s="338"/>
      <c r="J311" s="338"/>
      <c r="K311" s="336">
        <f t="shared" si="32"/>
        <v>9718.1944637640845</v>
      </c>
      <c r="L311" s="336">
        <f>VLOOKUP(A311,Piloto!$B$97:$G$442,5,FALSE)</f>
        <v>698641</v>
      </c>
      <c r="M311" s="249">
        <f t="shared" si="33"/>
        <v>27945.64</v>
      </c>
      <c r="N311" s="249">
        <f t="shared" si="34"/>
        <v>13972.82</v>
      </c>
      <c r="O311" s="249">
        <f t="shared" si="35"/>
        <v>11352.91625</v>
      </c>
      <c r="P311" s="249">
        <f t="shared" si="36"/>
        <v>34932.050000000003</v>
      </c>
      <c r="Q311" s="249">
        <f t="shared" si="37"/>
        <v>34932.050000000003</v>
      </c>
      <c r="R311" s="249">
        <f t="shared" si="38"/>
        <v>230551.52999999997</v>
      </c>
      <c r="S311" s="249"/>
      <c r="T311" s="252">
        <f t="shared" si="39"/>
        <v>468089.47000000003</v>
      </c>
      <c r="U311" s="257"/>
      <c r="V311" s="249" t="e">
        <f>ROUND(#REF!*W$18,0)*$W$15</f>
        <v>#REF!</v>
      </c>
      <c r="W311" s="249" t="e">
        <f>PMT((1+Piloto!#REF!)^(IF($W$14="Semestrais",6,IF($W$14="Anuais",12,1)))-1,$W$15,-V311)</f>
        <v>#REF!</v>
      </c>
      <c r="X311" s="249" t="e">
        <f>ROUND(#REF!*Y$18,0)*$Y$15</f>
        <v>#REF!</v>
      </c>
      <c r="Y311" s="249" t="e">
        <f>PMT((1+Piloto!#REF!)^(IF($Y$14="Semestrais",6,IF($Y$14="Anuais",12,1)))-1,$Y$15,-X311)</f>
        <v>#REF!</v>
      </c>
      <c r="Z311" s="248"/>
      <c r="AA311" s="48" t="str">
        <f>VLOOKUP(A311,Piloto!B389:I766,4,FALSE)</f>
        <v>Contrato</v>
      </c>
      <c r="AD311" s="342"/>
      <c r="AE311" s="342"/>
      <c r="AF311" s="342"/>
      <c r="AG311" s="271"/>
    </row>
    <row r="312" spans="1:33" ht="24" hidden="1">
      <c r="A312" s="253">
        <f>Piloto!B390</f>
        <v>2907</v>
      </c>
      <c r="B312" s="253" t="s">
        <v>160</v>
      </c>
      <c r="C312" s="341">
        <f>Piloto!G390</f>
        <v>70.48</v>
      </c>
      <c r="D312" s="250">
        <v>66.95</v>
      </c>
      <c r="E312" s="250"/>
      <c r="F312" s="251">
        <v>167</v>
      </c>
      <c r="G312" s="251" t="s">
        <v>197</v>
      </c>
      <c r="H312" s="251" t="s">
        <v>226</v>
      </c>
      <c r="I312" s="338">
        <v>3.53</v>
      </c>
      <c r="J312" s="338" t="s">
        <v>197</v>
      </c>
      <c r="K312" s="336">
        <f t="shared" si="32"/>
        <v>9718.1895573212259</v>
      </c>
      <c r="L312" s="336">
        <f>VLOOKUP(A312,Piloto!$B$97:$G$442,5,FALSE)</f>
        <v>684938</v>
      </c>
      <c r="M312" s="249">
        <f t="shared" si="33"/>
        <v>27397.52</v>
      </c>
      <c r="N312" s="249">
        <f t="shared" si="34"/>
        <v>13698.76</v>
      </c>
      <c r="O312" s="249">
        <f t="shared" si="35"/>
        <v>11130.2425</v>
      </c>
      <c r="P312" s="249">
        <f t="shared" si="36"/>
        <v>34246.9</v>
      </c>
      <c r="Q312" s="249">
        <f t="shared" si="37"/>
        <v>34246.9</v>
      </c>
      <c r="R312" s="249">
        <f t="shared" si="38"/>
        <v>226029.53999999998</v>
      </c>
      <c r="S312" s="249"/>
      <c r="T312" s="252">
        <f t="shared" si="39"/>
        <v>458908.46</v>
      </c>
      <c r="U312" s="257"/>
      <c r="V312" s="249" t="e">
        <f>ROUND(#REF!*W$18,0)*$W$15</f>
        <v>#REF!</v>
      </c>
      <c r="W312" s="249" t="e">
        <f>PMT((1+Piloto!#REF!)^(IF($W$14="Semestrais",6,IF($W$14="Anuais",12,1)))-1,$W$15,-V312)</f>
        <v>#REF!</v>
      </c>
      <c r="X312" s="249" t="e">
        <f>ROUND(#REF!*Y$18,0)*$Y$15</f>
        <v>#REF!</v>
      </c>
      <c r="Y312" s="249" t="e">
        <f>PMT((1+Piloto!#REF!)^(IF($Y$14="Semestrais",6,IF($Y$14="Anuais",12,1)))-1,$Y$15,-X312)</f>
        <v>#REF!</v>
      </c>
      <c r="Z312" s="248"/>
      <c r="AA312" s="48" t="str">
        <f>VLOOKUP(A312,Piloto!B390:I767,4,FALSE)</f>
        <v>Contrato</v>
      </c>
      <c r="AD312" s="342"/>
      <c r="AE312" s="342"/>
      <c r="AF312" s="342"/>
      <c r="AG312" s="271"/>
    </row>
    <row r="313" spans="1:33" ht="24" hidden="1">
      <c r="A313" s="253">
        <f>Piloto!B391</f>
        <v>2908</v>
      </c>
      <c r="B313" s="253" t="s">
        <v>160</v>
      </c>
      <c r="C313" s="341">
        <f>Piloto!G391</f>
        <v>66.930000000000007</v>
      </c>
      <c r="D313" s="250">
        <v>66.930000000000007</v>
      </c>
      <c r="E313" s="250"/>
      <c r="F313" s="251">
        <v>166</v>
      </c>
      <c r="G313" s="251" t="s">
        <v>197</v>
      </c>
      <c r="H313" s="251"/>
      <c r="I313" s="338"/>
      <c r="J313" s="338"/>
      <c r="K313" s="336">
        <f t="shared" si="32"/>
        <v>9718.1981174361263</v>
      </c>
      <c r="L313" s="336">
        <f>VLOOKUP(A313,Piloto!$B$97:$G$442,5,FALSE)</f>
        <v>650439</v>
      </c>
      <c r="M313" s="249">
        <f t="shared" si="33"/>
        <v>26017.56</v>
      </c>
      <c r="N313" s="249">
        <f t="shared" si="34"/>
        <v>13008.78</v>
      </c>
      <c r="O313" s="249">
        <f t="shared" si="35"/>
        <v>10569.633750000001</v>
      </c>
      <c r="P313" s="249">
        <f t="shared" si="36"/>
        <v>32521.95</v>
      </c>
      <c r="Q313" s="249">
        <f t="shared" si="37"/>
        <v>32521.95</v>
      </c>
      <c r="R313" s="249">
        <f t="shared" si="38"/>
        <v>214644.87000000005</v>
      </c>
      <c r="S313" s="249"/>
      <c r="T313" s="252">
        <f t="shared" si="39"/>
        <v>435794.13</v>
      </c>
      <c r="U313" s="257"/>
      <c r="V313" s="249" t="e">
        <f>ROUND(#REF!*W$18,0)*$W$15</f>
        <v>#REF!</v>
      </c>
      <c r="W313" s="249" t="e">
        <f>PMT((1+Piloto!#REF!)^(IF($W$14="Semestrais",6,IF($W$14="Anuais",12,1)))-1,$W$15,-V313)</f>
        <v>#REF!</v>
      </c>
      <c r="X313" s="249" t="e">
        <f>ROUND(#REF!*Y$18,0)*$Y$15</f>
        <v>#REF!</v>
      </c>
      <c r="Y313" s="249" t="e">
        <f>PMT((1+Piloto!#REF!)^(IF($Y$14="Semestrais",6,IF($Y$14="Anuais",12,1)))-1,$Y$15,-X313)</f>
        <v>#REF!</v>
      </c>
      <c r="Z313" s="248"/>
      <c r="AA313" s="48" t="str">
        <f>VLOOKUP(A313,Piloto!B391:I768,4,FALSE)</f>
        <v>Contrato</v>
      </c>
      <c r="AD313" s="342"/>
      <c r="AE313" s="342"/>
      <c r="AF313" s="342"/>
      <c r="AG313" s="271"/>
    </row>
    <row r="314" spans="1:33" ht="24" hidden="1">
      <c r="A314" s="253">
        <f>Piloto!B392</f>
        <v>3001</v>
      </c>
      <c r="B314" s="253" t="s">
        <v>160</v>
      </c>
      <c r="C314" s="341">
        <f>Piloto!G392</f>
        <v>71.89</v>
      </c>
      <c r="D314" s="250">
        <v>71.89</v>
      </c>
      <c r="E314" s="250"/>
      <c r="F314" s="251">
        <v>165</v>
      </c>
      <c r="G314" s="251" t="s">
        <v>197</v>
      </c>
      <c r="H314" s="251"/>
      <c r="I314" s="338"/>
      <c r="J314" s="338"/>
      <c r="K314" s="336">
        <f t="shared" si="32"/>
        <v>9718.1944637640845</v>
      </c>
      <c r="L314" s="336">
        <f>VLOOKUP(A314,Piloto!$B$97:$G$442,5,FALSE)</f>
        <v>698641</v>
      </c>
      <c r="M314" s="249">
        <f t="shared" si="33"/>
        <v>27945.64</v>
      </c>
      <c r="N314" s="249">
        <f t="shared" si="34"/>
        <v>13972.82</v>
      </c>
      <c r="O314" s="249">
        <f t="shared" si="35"/>
        <v>11352.91625</v>
      </c>
      <c r="P314" s="249">
        <f t="shared" si="36"/>
        <v>34932.050000000003</v>
      </c>
      <c r="Q314" s="249">
        <f t="shared" si="37"/>
        <v>34932.050000000003</v>
      </c>
      <c r="R314" s="249">
        <f t="shared" si="38"/>
        <v>230551.52999999997</v>
      </c>
      <c r="S314" s="249"/>
      <c r="T314" s="252">
        <f t="shared" si="39"/>
        <v>468089.47000000003</v>
      </c>
      <c r="U314" s="257"/>
      <c r="V314" s="249" t="e">
        <f>ROUND(#REF!*W$18,0)*$W$15</f>
        <v>#REF!</v>
      </c>
      <c r="W314" s="249" t="e">
        <f>PMT((1+Piloto!#REF!)^(IF($W$14="Semestrais",6,IF($W$14="Anuais",12,1)))-1,$W$15,-V314)</f>
        <v>#REF!</v>
      </c>
      <c r="X314" s="249" t="e">
        <f>ROUND(#REF!*Y$18,0)*$Y$15</f>
        <v>#REF!</v>
      </c>
      <c r="Y314" s="249" t="e">
        <f>PMT((1+Piloto!#REF!)^(IF($Y$14="Semestrais",6,IF($Y$14="Anuais",12,1)))-1,$Y$15,-X314)</f>
        <v>#REF!</v>
      </c>
      <c r="Z314" s="248"/>
      <c r="AA314" s="48" t="str">
        <f>VLOOKUP(A314,Piloto!B392:I769,4,FALSE)</f>
        <v>Contrato</v>
      </c>
      <c r="AD314" s="342"/>
      <c r="AE314" s="342"/>
      <c r="AF314" s="342"/>
      <c r="AG314" s="271"/>
    </row>
    <row r="315" spans="1:33" ht="24" hidden="1">
      <c r="A315" s="253">
        <f>Piloto!B393</f>
        <v>3002</v>
      </c>
      <c r="B315" s="253" t="s">
        <v>160</v>
      </c>
      <c r="C315" s="341">
        <f>Piloto!G393</f>
        <v>73.08</v>
      </c>
      <c r="D315" s="250">
        <v>69.81</v>
      </c>
      <c r="E315" s="250"/>
      <c r="F315" s="251">
        <v>164</v>
      </c>
      <c r="G315" s="251" t="s">
        <v>197</v>
      </c>
      <c r="H315" s="251" t="s">
        <v>227</v>
      </c>
      <c r="I315" s="338">
        <v>3.27</v>
      </c>
      <c r="J315" s="338" t="s">
        <v>197</v>
      </c>
      <c r="K315" s="336">
        <f t="shared" si="32"/>
        <v>9718.1992337164756</v>
      </c>
      <c r="L315" s="336">
        <f>VLOOKUP(A315,Piloto!$B$97:$G$442,5,FALSE)</f>
        <v>710206</v>
      </c>
      <c r="M315" s="249">
        <f t="shared" si="33"/>
        <v>28408.240000000002</v>
      </c>
      <c r="N315" s="249">
        <f t="shared" si="34"/>
        <v>14204.12</v>
      </c>
      <c r="O315" s="249">
        <f t="shared" si="35"/>
        <v>11540.8475</v>
      </c>
      <c r="P315" s="249">
        <f t="shared" si="36"/>
        <v>35510.300000000003</v>
      </c>
      <c r="Q315" s="249">
        <f t="shared" si="37"/>
        <v>35510.300000000003</v>
      </c>
      <c r="R315" s="249">
        <f t="shared" si="38"/>
        <v>234367.97999999998</v>
      </c>
      <c r="S315" s="249"/>
      <c r="T315" s="252">
        <f t="shared" si="39"/>
        <v>475838.02</v>
      </c>
      <c r="U315" s="257"/>
      <c r="V315" s="249" t="e">
        <f>ROUND(#REF!*W$18,0)*$W$15</f>
        <v>#REF!</v>
      </c>
      <c r="W315" s="249" t="e">
        <f>PMT((1+Piloto!#REF!)^(IF($W$14="Semestrais",6,IF($W$14="Anuais",12,1)))-1,$W$15,-V315)</f>
        <v>#REF!</v>
      </c>
      <c r="X315" s="249" t="e">
        <f>ROUND(#REF!*Y$18,0)*$Y$15</f>
        <v>#REF!</v>
      </c>
      <c r="Y315" s="249" t="e">
        <f>PMT((1+Piloto!#REF!)^(IF($Y$14="Semestrais",6,IF($Y$14="Anuais",12,1)))-1,$Y$15,-X315)</f>
        <v>#REF!</v>
      </c>
      <c r="Z315" s="248"/>
      <c r="AA315" s="48" t="str">
        <f>VLOOKUP(A315,Piloto!B393:I770,4,FALSE)</f>
        <v>Contrato</v>
      </c>
      <c r="AD315" s="342"/>
      <c r="AE315" s="342"/>
      <c r="AF315" s="342"/>
      <c r="AG315" s="271"/>
    </row>
    <row r="316" spans="1:33" ht="24" hidden="1">
      <c r="A316" s="253">
        <f>Piloto!B394</f>
        <v>3003</v>
      </c>
      <c r="B316" s="253" t="s">
        <v>157</v>
      </c>
      <c r="C316" s="341">
        <f>Piloto!G394</f>
        <v>52.9</v>
      </c>
      <c r="D316" s="250">
        <v>52.9</v>
      </c>
      <c r="E316" s="250"/>
      <c r="F316" s="251">
        <v>196</v>
      </c>
      <c r="G316" s="251" t="s">
        <v>197</v>
      </c>
      <c r="H316" s="251"/>
      <c r="I316" s="338"/>
      <c r="J316" s="338"/>
      <c r="K316" s="336">
        <f t="shared" si="32"/>
        <v>9803.4593572778831</v>
      </c>
      <c r="L316" s="336">
        <f>VLOOKUP(A316,Piloto!$B$97:$G$442,5,FALSE)</f>
        <v>518603</v>
      </c>
      <c r="M316" s="249">
        <f t="shared" si="33"/>
        <v>20744.12</v>
      </c>
      <c r="N316" s="249">
        <f t="shared" si="34"/>
        <v>10372.06</v>
      </c>
      <c r="O316" s="249">
        <f t="shared" si="35"/>
        <v>8427.2987499999999</v>
      </c>
      <c r="P316" s="249">
        <f t="shared" si="36"/>
        <v>25930.15</v>
      </c>
      <c r="Q316" s="249">
        <f t="shared" si="37"/>
        <v>25930.15</v>
      </c>
      <c r="R316" s="249">
        <f t="shared" si="38"/>
        <v>171138.99</v>
      </c>
      <c r="S316" s="249"/>
      <c r="T316" s="252">
        <f t="shared" si="39"/>
        <v>347464.01</v>
      </c>
      <c r="U316" s="257"/>
      <c r="V316" s="249" t="e">
        <f>ROUND(#REF!*W$18,0)*$W$15</f>
        <v>#REF!</v>
      </c>
      <c r="W316" s="249" t="e">
        <f>PMT((1+Piloto!#REF!)^(IF($W$14="Semestrais",6,IF($W$14="Anuais",12,1)))-1,$W$15,-V316)</f>
        <v>#REF!</v>
      </c>
      <c r="X316" s="249" t="e">
        <f>ROUND(#REF!*Y$18,0)*$Y$15</f>
        <v>#REF!</v>
      </c>
      <c r="Y316" s="249" t="e">
        <f>PMT((1+Piloto!#REF!)^(IF($Y$14="Semestrais",6,IF($Y$14="Anuais",12,1)))-1,$Y$15,-X316)</f>
        <v>#REF!</v>
      </c>
      <c r="Z316" s="248"/>
      <c r="AA316" s="48" t="str">
        <f>VLOOKUP(A316,Piloto!B394:I771,4,FALSE)</f>
        <v>Contrato</v>
      </c>
      <c r="AD316" s="342"/>
      <c r="AE316" s="342"/>
      <c r="AF316" s="342"/>
      <c r="AG316" s="271"/>
    </row>
    <row r="317" spans="1:33" ht="24" hidden="1">
      <c r="A317" s="253">
        <f>Piloto!B395</f>
        <v>3004</v>
      </c>
      <c r="B317" s="253" t="s">
        <v>157</v>
      </c>
      <c r="C317" s="341">
        <f>Piloto!G395</f>
        <v>52.9</v>
      </c>
      <c r="D317" s="250">
        <v>52.9</v>
      </c>
      <c r="E317" s="250"/>
      <c r="F317" s="251">
        <v>194</v>
      </c>
      <c r="G317" s="251" t="s">
        <v>197</v>
      </c>
      <c r="H317" s="251"/>
      <c r="I317" s="338"/>
      <c r="J317" s="338"/>
      <c r="K317" s="336">
        <f t="shared" si="32"/>
        <v>9803.4593572778831</v>
      </c>
      <c r="L317" s="336">
        <f>VLOOKUP(A317,Piloto!$B$97:$G$442,5,FALSE)</f>
        <v>518603</v>
      </c>
      <c r="M317" s="249">
        <f t="shared" si="33"/>
        <v>20744.12</v>
      </c>
      <c r="N317" s="249">
        <f t="shared" si="34"/>
        <v>10372.06</v>
      </c>
      <c r="O317" s="249">
        <f t="shared" si="35"/>
        <v>8427.2987499999999</v>
      </c>
      <c r="P317" s="249">
        <f t="shared" si="36"/>
        <v>25930.15</v>
      </c>
      <c r="Q317" s="249">
        <f t="shared" si="37"/>
        <v>25930.15</v>
      </c>
      <c r="R317" s="249">
        <f t="shared" si="38"/>
        <v>171138.99</v>
      </c>
      <c r="S317" s="249"/>
      <c r="T317" s="252">
        <f t="shared" si="39"/>
        <v>347464.01</v>
      </c>
      <c r="U317" s="257"/>
      <c r="V317" s="249" t="e">
        <f>ROUND(#REF!*W$18,0)*$W$15</f>
        <v>#REF!</v>
      </c>
      <c r="W317" s="249" t="e">
        <f>PMT((1+Piloto!#REF!)^(IF($W$14="Semestrais",6,IF($W$14="Anuais",12,1)))-1,$W$15,-V317)</f>
        <v>#REF!</v>
      </c>
      <c r="X317" s="249" t="e">
        <f>ROUND(#REF!*Y$18,0)*$Y$15</f>
        <v>#REF!</v>
      </c>
      <c r="Y317" s="249" t="e">
        <f>PMT((1+Piloto!#REF!)^(IF($Y$14="Semestrais",6,IF($Y$14="Anuais",12,1)))-1,$Y$15,-X317)</f>
        <v>#REF!</v>
      </c>
      <c r="Z317" s="248"/>
      <c r="AA317" s="48" t="str">
        <f>VLOOKUP(A317,Piloto!B395:I772,4,FALSE)</f>
        <v>Contrato</v>
      </c>
      <c r="AD317" s="342"/>
      <c r="AE317" s="342"/>
      <c r="AF317" s="342"/>
      <c r="AG317" s="271"/>
    </row>
    <row r="318" spans="1:33" ht="24" hidden="1">
      <c r="A318" s="253">
        <f>Piloto!B396</f>
        <v>3005</v>
      </c>
      <c r="B318" s="253" t="s">
        <v>160</v>
      </c>
      <c r="C318" s="341">
        <f>Piloto!G396</f>
        <v>72.600000000000009</v>
      </c>
      <c r="D318" s="250">
        <v>69.81</v>
      </c>
      <c r="E318" s="250"/>
      <c r="F318" s="251">
        <v>197</v>
      </c>
      <c r="G318" s="251" t="s">
        <v>197</v>
      </c>
      <c r="H318" s="251" t="s">
        <v>228</v>
      </c>
      <c r="I318" s="338">
        <v>2.79</v>
      </c>
      <c r="J318" s="338" t="s">
        <v>197</v>
      </c>
      <c r="K318" s="336">
        <f t="shared" si="32"/>
        <v>9718.1955922865</v>
      </c>
      <c r="L318" s="336">
        <f>VLOOKUP(A318,Piloto!$B$97:$G$442,5,FALSE)</f>
        <v>705541</v>
      </c>
      <c r="M318" s="249">
        <f t="shared" si="33"/>
        <v>28221.64</v>
      </c>
      <c r="N318" s="249">
        <f t="shared" si="34"/>
        <v>14110.82</v>
      </c>
      <c r="O318" s="249">
        <f t="shared" si="35"/>
        <v>11465.04125</v>
      </c>
      <c r="P318" s="249">
        <f t="shared" si="36"/>
        <v>35277.050000000003</v>
      </c>
      <c r="Q318" s="249">
        <f t="shared" si="37"/>
        <v>35277.050000000003</v>
      </c>
      <c r="R318" s="249">
        <f t="shared" si="38"/>
        <v>232828.52999999997</v>
      </c>
      <c r="S318" s="249"/>
      <c r="T318" s="252">
        <f t="shared" si="39"/>
        <v>472712.47000000003</v>
      </c>
      <c r="U318" s="257"/>
      <c r="V318" s="249" t="e">
        <f>ROUND(#REF!*W$18,0)*$W$15</f>
        <v>#REF!</v>
      </c>
      <c r="W318" s="249" t="e">
        <f>PMT((1+Piloto!#REF!)^(IF($W$14="Semestrais",6,IF($W$14="Anuais",12,1)))-1,$W$15,-V318)</f>
        <v>#REF!</v>
      </c>
      <c r="X318" s="249" t="e">
        <f>ROUND(#REF!*Y$18,0)*$Y$15</f>
        <v>#REF!</v>
      </c>
      <c r="Y318" s="249" t="e">
        <f>PMT((1+Piloto!#REF!)^(IF($Y$14="Semestrais",6,IF($Y$14="Anuais",12,1)))-1,$Y$15,-X318)</f>
        <v>#REF!</v>
      </c>
      <c r="Z318" s="248"/>
      <c r="AA318" s="48" t="str">
        <f>VLOOKUP(A318,Piloto!B396:I773,4,FALSE)</f>
        <v>Contrato</v>
      </c>
      <c r="AD318" s="342"/>
      <c r="AE318" s="342"/>
      <c r="AF318" s="342"/>
      <c r="AG318" s="271"/>
    </row>
    <row r="319" spans="1:33" ht="24" hidden="1">
      <c r="A319" s="253">
        <f>Piloto!B397</f>
        <v>3006</v>
      </c>
      <c r="B319" s="253" t="s">
        <v>160</v>
      </c>
      <c r="C319" s="341">
        <f>Piloto!G397</f>
        <v>71.89</v>
      </c>
      <c r="D319" s="250">
        <v>71.89</v>
      </c>
      <c r="E319" s="250"/>
      <c r="F319" s="251">
        <v>199</v>
      </c>
      <c r="G319" s="251" t="s">
        <v>197</v>
      </c>
      <c r="H319" s="251"/>
      <c r="I319" s="338"/>
      <c r="J319" s="338"/>
      <c r="K319" s="336">
        <f t="shared" si="32"/>
        <v>9718.1944637640845</v>
      </c>
      <c r="L319" s="336">
        <f>VLOOKUP(A319,Piloto!$B$97:$G$442,5,FALSE)</f>
        <v>698641</v>
      </c>
      <c r="M319" s="249">
        <f t="shared" si="33"/>
        <v>27945.64</v>
      </c>
      <c r="N319" s="249">
        <f t="shared" si="34"/>
        <v>13972.82</v>
      </c>
      <c r="O319" s="249">
        <f t="shared" si="35"/>
        <v>11352.91625</v>
      </c>
      <c r="P319" s="249">
        <f t="shared" si="36"/>
        <v>34932.050000000003</v>
      </c>
      <c r="Q319" s="249">
        <f t="shared" si="37"/>
        <v>34932.050000000003</v>
      </c>
      <c r="R319" s="249">
        <f t="shared" si="38"/>
        <v>230551.52999999997</v>
      </c>
      <c r="S319" s="249"/>
      <c r="T319" s="252">
        <f t="shared" si="39"/>
        <v>468089.47000000003</v>
      </c>
      <c r="U319" s="257"/>
      <c r="V319" s="249" t="e">
        <f>ROUND(#REF!*W$18,0)*$W$15</f>
        <v>#REF!</v>
      </c>
      <c r="W319" s="249" t="e">
        <f>PMT((1+Piloto!#REF!)^(IF($W$14="Semestrais",6,IF($W$14="Anuais",12,1)))-1,$W$15,-V319)</f>
        <v>#REF!</v>
      </c>
      <c r="X319" s="249" t="e">
        <f>ROUND(#REF!*Y$18,0)*$Y$15</f>
        <v>#REF!</v>
      </c>
      <c r="Y319" s="249" t="e">
        <f>PMT((1+Piloto!#REF!)^(IF($Y$14="Semestrais",6,IF($Y$14="Anuais",12,1)))-1,$Y$15,-X319)</f>
        <v>#REF!</v>
      </c>
      <c r="Z319" s="248"/>
      <c r="AA319" s="48" t="str">
        <f>VLOOKUP(A319,Piloto!B397:I774,4,FALSE)</f>
        <v>Contrato</v>
      </c>
      <c r="AD319" s="342"/>
      <c r="AE319" s="342"/>
      <c r="AF319" s="342"/>
      <c r="AG319" s="271"/>
    </row>
    <row r="320" spans="1:33" ht="24">
      <c r="A320" s="365">
        <f>Piloto!B398</f>
        <v>3007</v>
      </c>
      <c r="B320" s="253" t="s">
        <v>160</v>
      </c>
      <c r="C320" s="341">
        <f>Piloto!G398</f>
        <v>71.09</v>
      </c>
      <c r="D320" s="250">
        <v>66.95</v>
      </c>
      <c r="E320" s="250"/>
      <c r="F320" s="251">
        <v>163</v>
      </c>
      <c r="G320" s="251" t="s">
        <v>197</v>
      </c>
      <c r="H320" s="251" t="s">
        <v>229</v>
      </c>
      <c r="I320" s="338">
        <v>4.1399999999999997</v>
      </c>
      <c r="J320" s="338" t="s">
        <v>197</v>
      </c>
      <c r="K320" s="336">
        <f t="shared" si="32"/>
        <v>9718.2022788015183</v>
      </c>
      <c r="L320" s="336">
        <f>VLOOKUP(A320,Piloto!$B$97:$G$442,5,FALSE)</f>
        <v>690867</v>
      </c>
      <c r="M320" s="249">
        <f t="shared" si="33"/>
        <v>27634.68</v>
      </c>
      <c r="N320" s="249">
        <f t="shared" si="34"/>
        <v>13817.34</v>
      </c>
      <c r="O320" s="249">
        <f t="shared" si="35"/>
        <v>11226.588750000001</v>
      </c>
      <c r="P320" s="249">
        <f t="shared" si="36"/>
        <v>34543.35</v>
      </c>
      <c r="Q320" s="249">
        <f t="shared" si="37"/>
        <v>34543.35</v>
      </c>
      <c r="R320" s="249">
        <f t="shared" si="38"/>
        <v>227986.11000000004</v>
      </c>
      <c r="S320" s="249"/>
      <c r="T320" s="252">
        <f t="shared" si="39"/>
        <v>462880.89</v>
      </c>
      <c r="U320" s="257"/>
      <c r="V320" s="249" t="e">
        <f>ROUND(#REF!*W$18,0)*$W$15</f>
        <v>#REF!</v>
      </c>
      <c r="W320" s="249" t="e">
        <f>PMT((1+Piloto!#REF!)^(IF($W$14="Semestrais",6,IF($W$14="Anuais",12,1)))-1,$W$15,-V320)</f>
        <v>#REF!</v>
      </c>
      <c r="X320" s="249" t="e">
        <f>ROUND(#REF!*Y$18,0)*$Y$15</f>
        <v>#REF!</v>
      </c>
      <c r="Y320" s="249" t="e">
        <f>PMT((1+Piloto!#REF!)^(IF($Y$14="Semestrais",6,IF($Y$14="Anuais",12,1)))-1,$Y$15,-X320)</f>
        <v>#REF!</v>
      </c>
      <c r="Z320" s="248"/>
      <c r="AA320" s="48" t="str">
        <f>VLOOKUP(A320,Piloto!B398:I775,4,FALSE)</f>
        <v>Disponivel</v>
      </c>
      <c r="AD320" s="342"/>
      <c r="AE320" s="342"/>
      <c r="AF320" s="342"/>
      <c r="AG320" s="271"/>
    </row>
    <row r="321" spans="1:33" ht="24">
      <c r="A321" s="365">
        <f>Piloto!B399</f>
        <v>3008</v>
      </c>
      <c r="B321" s="253" t="s">
        <v>160</v>
      </c>
      <c r="C321" s="341">
        <f>Piloto!G399</f>
        <v>66.930000000000007</v>
      </c>
      <c r="D321" s="250">
        <v>66.930000000000007</v>
      </c>
      <c r="E321" s="250"/>
      <c r="F321" s="251">
        <v>162</v>
      </c>
      <c r="G321" s="251" t="s">
        <v>197</v>
      </c>
      <c r="H321" s="251"/>
      <c r="I321" s="338"/>
      <c r="J321" s="338"/>
      <c r="K321" s="336">
        <f t="shared" si="32"/>
        <v>9718.1981174361263</v>
      </c>
      <c r="L321" s="336">
        <f>VLOOKUP(A321,Piloto!$B$97:$G$442,5,FALSE)</f>
        <v>650439</v>
      </c>
      <c r="M321" s="249">
        <f t="shared" si="33"/>
        <v>26017.56</v>
      </c>
      <c r="N321" s="249">
        <f t="shared" si="34"/>
        <v>13008.78</v>
      </c>
      <c r="O321" s="249">
        <f t="shared" si="35"/>
        <v>10569.633750000001</v>
      </c>
      <c r="P321" s="249">
        <f t="shared" si="36"/>
        <v>32521.95</v>
      </c>
      <c r="Q321" s="249">
        <f t="shared" si="37"/>
        <v>32521.95</v>
      </c>
      <c r="R321" s="249">
        <f t="shared" si="38"/>
        <v>214644.87000000005</v>
      </c>
      <c r="S321" s="249"/>
      <c r="T321" s="252">
        <f t="shared" si="39"/>
        <v>435794.13</v>
      </c>
      <c r="U321" s="257"/>
      <c r="V321" s="249" t="e">
        <f>ROUND(#REF!*W$18,0)*$W$15</f>
        <v>#REF!</v>
      </c>
      <c r="W321" s="249" t="e">
        <f>PMT((1+Piloto!#REF!)^(IF($W$14="Semestrais",6,IF($W$14="Anuais",12,1)))-1,$W$15,-V321)</f>
        <v>#REF!</v>
      </c>
      <c r="X321" s="249" t="e">
        <f>ROUND(#REF!*Y$18,0)*$Y$15</f>
        <v>#REF!</v>
      </c>
      <c r="Y321" s="249" t="e">
        <f>PMT((1+Piloto!#REF!)^(IF($Y$14="Semestrais",6,IF($Y$14="Anuais",12,1)))-1,$Y$15,-X321)</f>
        <v>#REF!</v>
      </c>
      <c r="Z321" s="248"/>
      <c r="AA321" s="48" t="str">
        <f>VLOOKUP(A321,Piloto!B399:I776,4,FALSE)</f>
        <v>Disponivel</v>
      </c>
      <c r="AD321" s="342"/>
      <c r="AE321" s="342"/>
      <c r="AF321" s="342"/>
      <c r="AG321" s="271"/>
    </row>
    <row r="322" spans="1:33" ht="24" hidden="1">
      <c r="A322" s="253">
        <f>Piloto!B400</f>
        <v>3101</v>
      </c>
      <c r="B322" s="253" t="s">
        <v>160</v>
      </c>
      <c r="C322" s="341">
        <f>Piloto!G400</f>
        <v>71.89</v>
      </c>
      <c r="D322" s="250">
        <v>71.89</v>
      </c>
      <c r="E322" s="250"/>
      <c r="F322" s="251">
        <v>154</v>
      </c>
      <c r="G322" s="251" t="s">
        <v>197</v>
      </c>
      <c r="H322" s="251"/>
      <c r="I322" s="338"/>
      <c r="J322" s="338"/>
      <c r="K322" s="336">
        <f t="shared" si="32"/>
        <v>9718.1944637640845</v>
      </c>
      <c r="L322" s="336">
        <f>VLOOKUP(A322,Piloto!$B$97:$G$442,5,FALSE)</f>
        <v>698641</v>
      </c>
      <c r="M322" s="249">
        <f t="shared" si="33"/>
        <v>27945.64</v>
      </c>
      <c r="N322" s="249">
        <f t="shared" si="34"/>
        <v>13972.82</v>
      </c>
      <c r="O322" s="249">
        <f t="shared" si="35"/>
        <v>11352.91625</v>
      </c>
      <c r="P322" s="249">
        <f t="shared" si="36"/>
        <v>34932.050000000003</v>
      </c>
      <c r="Q322" s="249">
        <f t="shared" si="37"/>
        <v>34932.050000000003</v>
      </c>
      <c r="R322" s="249">
        <f t="shared" si="38"/>
        <v>230551.52999999997</v>
      </c>
      <c r="S322" s="249"/>
      <c r="T322" s="252">
        <f t="shared" si="39"/>
        <v>468089.47000000003</v>
      </c>
      <c r="U322" s="257"/>
      <c r="V322" s="249" t="e">
        <f>ROUND(#REF!*W$18,0)*$W$15</f>
        <v>#REF!</v>
      </c>
      <c r="W322" s="249" t="e">
        <f>PMT((1+Piloto!#REF!)^(IF($W$14="Semestrais",6,IF($W$14="Anuais",12,1)))-1,$W$15,-V322)</f>
        <v>#REF!</v>
      </c>
      <c r="X322" s="249" t="e">
        <f>ROUND(#REF!*Y$18,0)*$Y$15</f>
        <v>#REF!</v>
      </c>
      <c r="Y322" s="249" t="e">
        <f>PMT((1+Piloto!#REF!)^(IF($Y$14="Semestrais",6,IF($Y$14="Anuais",12,1)))-1,$Y$15,-X322)</f>
        <v>#REF!</v>
      </c>
      <c r="Z322" s="248"/>
      <c r="AA322" s="48" t="str">
        <f>VLOOKUP(A322,Piloto!B400:I777,4,FALSE)</f>
        <v>Contrato</v>
      </c>
      <c r="AD322" s="342"/>
      <c r="AE322" s="342"/>
      <c r="AF322" s="342"/>
      <c r="AG322" s="271"/>
    </row>
    <row r="323" spans="1:33" ht="24" hidden="1">
      <c r="A323" s="253">
        <f>Piloto!B401</f>
        <v>3102</v>
      </c>
      <c r="B323" s="253" t="s">
        <v>160</v>
      </c>
      <c r="C323" s="341">
        <f>Piloto!G401</f>
        <v>73.11</v>
      </c>
      <c r="D323" s="250">
        <v>69.81</v>
      </c>
      <c r="E323" s="250"/>
      <c r="F323" s="251">
        <v>181</v>
      </c>
      <c r="G323" s="251" t="s">
        <v>197</v>
      </c>
      <c r="H323" s="251" t="s">
        <v>230</v>
      </c>
      <c r="I323" s="338">
        <v>3.3</v>
      </c>
      <c r="J323" s="338" t="s">
        <v>197</v>
      </c>
      <c r="K323" s="336">
        <f t="shared" si="32"/>
        <v>9718.1917658323073</v>
      </c>
      <c r="L323" s="336">
        <f>VLOOKUP(A323,Piloto!$B$97:$G$442,5,FALSE)</f>
        <v>710497</v>
      </c>
      <c r="M323" s="249">
        <f t="shared" si="33"/>
        <v>28419.88</v>
      </c>
      <c r="N323" s="249">
        <f t="shared" si="34"/>
        <v>14209.94</v>
      </c>
      <c r="O323" s="249">
        <f t="shared" si="35"/>
        <v>11545.57625</v>
      </c>
      <c r="P323" s="249">
        <f t="shared" si="36"/>
        <v>35524.85</v>
      </c>
      <c r="Q323" s="249">
        <f t="shared" si="37"/>
        <v>35524.85</v>
      </c>
      <c r="R323" s="249">
        <f t="shared" si="38"/>
        <v>234464.01</v>
      </c>
      <c r="S323" s="249"/>
      <c r="T323" s="252">
        <f t="shared" si="39"/>
        <v>476032.99000000005</v>
      </c>
      <c r="U323" s="257"/>
      <c r="V323" s="249" t="e">
        <f>ROUND(#REF!*W$18,0)*$W$15</f>
        <v>#REF!</v>
      </c>
      <c r="W323" s="249" t="e">
        <f>PMT((1+Piloto!#REF!)^(IF($W$14="Semestrais",6,IF($W$14="Anuais",12,1)))-1,$W$15,-V323)</f>
        <v>#REF!</v>
      </c>
      <c r="X323" s="249" t="e">
        <f>ROUND(#REF!*Y$18,0)*$Y$15</f>
        <v>#REF!</v>
      </c>
      <c r="Y323" s="249" t="e">
        <f>PMT((1+Piloto!#REF!)^(IF($Y$14="Semestrais",6,IF($Y$14="Anuais",12,1)))-1,$Y$15,-X323)</f>
        <v>#REF!</v>
      </c>
      <c r="Z323" s="248"/>
      <c r="AA323" s="48" t="str">
        <f>VLOOKUP(A323,Piloto!B401:I778,4,FALSE)</f>
        <v>Contrato</v>
      </c>
      <c r="AD323" s="342"/>
      <c r="AE323" s="342"/>
      <c r="AF323" s="342"/>
      <c r="AG323" s="271"/>
    </row>
    <row r="324" spans="1:33" ht="24" hidden="1">
      <c r="A324" s="253">
        <f>Piloto!B402</f>
        <v>3103</v>
      </c>
      <c r="B324" s="253" t="s">
        <v>157</v>
      </c>
      <c r="C324" s="341">
        <f>Piloto!G402</f>
        <v>52.9</v>
      </c>
      <c r="D324" s="250">
        <v>52.9</v>
      </c>
      <c r="E324" s="250"/>
      <c r="F324" s="251">
        <v>180</v>
      </c>
      <c r="G324" s="251" t="s">
        <v>197</v>
      </c>
      <c r="H324" s="251"/>
      <c r="I324" s="338"/>
      <c r="J324" s="338"/>
      <c r="K324" s="336">
        <f t="shared" si="32"/>
        <v>10391.663516068053</v>
      </c>
      <c r="L324" s="336">
        <f>VLOOKUP(A324,Piloto!$B$97:$G$442,5,FALSE)</f>
        <v>549719</v>
      </c>
      <c r="M324" s="249">
        <f t="shared" si="33"/>
        <v>21988.760000000002</v>
      </c>
      <c r="N324" s="249">
        <f t="shared" si="34"/>
        <v>10994.380000000001</v>
      </c>
      <c r="O324" s="249">
        <f t="shared" si="35"/>
        <v>8932.9337500000001</v>
      </c>
      <c r="P324" s="249">
        <f t="shared" si="36"/>
        <v>27485.95</v>
      </c>
      <c r="Q324" s="249">
        <f t="shared" si="37"/>
        <v>27485.95</v>
      </c>
      <c r="R324" s="249">
        <f t="shared" si="38"/>
        <v>181407.27000000002</v>
      </c>
      <c r="S324" s="249"/>
      <c r="T324" s="252">
        <f t="shared" si="39"/>
        <v>368311.73000000004</v>
      </c>
      <c r="U324" s="257"/>
      <c r="V324" s="249" t="e">
        <f>ROUND(#REF!*W$18,0)*$W$15</f>
        <v>#REF!</v>
      </c>
      <c r="W324" s="249" t="e">
        <f>PMT((1+Piloto!#REF!)^(IF($W$14="Semestrais",6,IF($W$14="Anuais",12,1)))-1,$W$15,-V324)</f>
        <v>#REF!</v>
      </c>
      <c r="X324" s="249" t="e">
        <f>ROUND(#REF!*Y$18,0)*$Y$15</f>
        <v>#REF!</v>
      </c>
      <c r="Y324" s="249" t="e">
        <f>PMT((1+Piloto!#REF!)^(IF($Y$14="Semestrais",6,IF($Y$14="Anuais",12,1)))-1,$Y$15,-X324)</f>
        <v>#REF!</v>
      </c>
      <c r="Z324" s="248"/>
      <c r="AA324" s="48" t="str">
        <f>VLOOKUP(A324,Piloto!B402:I779,4,FALSE)</f>
        <v>Contrato</v>
      </c>
      <c r="AD324" s="342"/>
      <c r="AE324" s="342"/>
      <c r="AF324" s="342"/>
      <c r="AG324" s="271"/>
    </row>
    <row r="325" spans="1:33" ht="24" hidden="1">
      <c r="A325" s="253">
        <f>Piloto!B403</f>
        <v>3104</v>
      </c>
      <c r="B325" s="253" t="s">
        <v>157</v>
      </c>
      <c r="C325" s="341">
        <f>Piloto!G403</f>
        <v>52.9</v>
      </c>
      <c r="D325" s="250">
        <v>52.9</v>
      </c>
      <c r="E325" s="250"/>
      <c r="F325" s="251">
        <v>137</v>
      </c>
      <c r="G325" s="251" t="s">
        <v>197</v>
      </c>
      <c r="H325" s="251"/>
      <c r="I325" s="338"/>
      <c r="J325" s="338"/>
      <c r="K325" s="336">
        <f t="shared" si="32"/>
        <v>9803.4593572778831</v>
      </c>
      <c r="L325" s="336">
        <f>VLOOKUP(A325,Piloto!$B$97:$G$442,5,FALSE)</f>
        <v>518603</v>
      </c>
      <c r="M325" s="249">
        <f t="shared" si="33"/>
        <v>20744.12</v>
      </c>
      <c r="N325" s="249">
        <f t="shared" si="34"/>
        <v>10372.06</v>
      </c>
      <c r="O325" s="249">
        <f t="shared" si="35"/>
        <v>8427.2987499999999</v>
      </c>
      <c r="P325" s="249">
        <f t="shared" si="36"/>
        <v>25930.15</v>
      </c>
      <c r="Q325" s="249">
        <f t="shared" si="37"/>
        <v>25930.15</v>
      </c>
      <c r="R325" s="249">
        <f t="shared" si="38"/>
        <v>171138.99</v>
      </c>
      <c r="S325" s="249"/>
      <c r="T325" s="252">
        <f t="shared" si="39"/>
        <v>347464.01</v>
      </c>
      <c r="U325" s="257"/>
      <c r="V325" s="249" t="e">
        <f>ROUND(#REF!*W$18,0)*$W$15</f>
        <v>#REF!</v>
      </c>
      <c r="W325" s="249" t="e">
        <f>PMT((1+Piloto!#REF!)^(IF($W$14="Semestrais",6,IF($W$14="Anuais",12,1)))-1,$W$15,-V325)</f>
        <v>#REF!</v>
      </c>
      <c r="X325" s="249" t="e">
        <f>ROUND(#REF!*Y$18,0)*$Y$15</f>
        <v>#REF!</v>
      </c>
      <c r="Y325" s="249" t="e">
        <f>PMT((1+Piloto!#REF!)^(IF($Y$14="Semestrais",6,IF($Y$14="Anuais",12,1)))-1,$Y$15,-X325)</f>
        <v>#REF!</v>
      </c>
      <c r="Z325" s="248"/>
      <c r="AA325" s="48" t="str">
        <f>VLOOKUP(A325,Piloto!B403:I780,4,FALSE)</f>
        <v>Contrato</v>
      </c>
      <c r="AD325" s="342"/>
      <c r="AE325" s="342"/>
      <c r="AF325" s="342"/>
      <c r="AG325" s="271"/>
    </row>
    <row r="326" spans="1:33" ht="24" hidden="1">
      <c r="A326" s="253">
        <f>Piloto!B404</f>
        <v>3105</v>
      </c>
      <c r="B326" s="253" t="s">
        <v>160</v>
      </c>
      <c r="C326" s="341">
        <f>Piloto!G404</f>
        <v>73.08</v>
      </c>
      <c r="D326" s="250">
        <v>69.81</v>
      </c>
      <c r="E326" s="250"/>
      <c r="F326" s="251">
        <v>136</v>
      </c>
      <c r="G326" s="251" t="s">
        <v>197</v>
      </c>
      <c r="H326" s="251" t="s">
        <v>231</v>
      </c>
      <c r="I326" s="338">
        <v>3.27</v>
      </c>
      <c r="J326" s="338" t="s">
        <v>197</v>
      </c>
      <c r="K326" s="336">
        <f t="shared" si="32"/>
        <v>9718.1992337164756</v>
      </c>
      <c r="L326" s="336">
        <f>VLOOKUP(A326,Piloto!$B$97:$G$442,5,FALSE)</f>
        <v>710206</v>
      </c>
      <c r="M326" s="249">
        <f t="shared" si="33"/>
        <v>28408.240000000002</v>
      </c>
      <c r="N326" s="249">
        <f t="shared" si="34"/>
        <v>14204.12</v>
      </c>
      <c r="O326" s="249">
        <f t="shared" si="35"/>
        <v>11540.8475</v>
      </c>
      <c r="P326" s="249">
        <f t="shared" si="36"/>
        <v>35510.300000000003</v>
      </c>
      <c r="Q326" s="249">
        <f t="shared" si="37"/>
        <v>35510.300000000003</v>
      </c>
      <c r="R326" s="249">
        <f t="shared" si="38"/>
        <v>234367.97999999998</v>
      </c>
      <c r="S326" s="249"/>
      <c r="T326" s="252">
        <f t="shared" si="39"/>
        <v>475838.02</v>
      </c>
      <c r="U326" s="257"/>
      <c r="V326" s="249" t="e">
        <f>ROUND(#REF!*W$18,0)*$W$15</f>
        <v>#REF!</v>
      </c>
      <c r="W326" s="249" t="e">
        <f>PMT((1+Piloto!#REF!)^(IF($W$14="Semestrais",6,IF($W$14="Anuais",12,1)))-1,$W$15,-V326)</f>
        <v>#REF!</v>
      </c>
      <c r="X326" s="249" t="e">
        <f>ROUND(#REF!*Y$18,0)*$Y$15</f>
        <v>#REF!</v>
      </c>
      <c r="Y326" s="249" t="e">
        <f>PMT((1+Piloto!#REF!)^(IF($Y$14="Semestrais",6,IF($Y$14="Anuais",12,1)))-1,$Y$15,-X326)</f>
        <v>#REF!</v>
      </c>
      <c r="Z326" s="248"/>
      <c r="AA326" s="48" t="str">
        <f>VLOOKUP(A326,Piloto!B404:I781,4,FALSE)</f>
        <v>Contrato</v>
      </c>
      <c r="AD326" s="342"/>
      <c r="AE326" s="342"/>
      <c r="AF326" s="342"/>
      <c r="AG326" s="271"/>
    </row>
    <row r="327" spans="1:33" ht="24" hidden="1">
      <c r="A327" s="253">
        <f>Piloto!B405</f>
        <v>3106</v>
      </c>
      <c r="B327" s="253" t="s">
        <v>160</v>
      </c>
      <c r="C327" s="341">
        <f>Piloto!G405</f>
        <v>71.89</v>
      </c>
      <c r="D327" s="250">
        <v>71.89</v>
      </c>
      <c r="E327" s="250"/>
      <c r="F327" s="251">
        <v>198</v>
      </c>
      <c r="G327" s="251" t="s">
        <v>197</v>
      </c>
      <c r="H327" s="251"/>
      <c r="I327" s="338"/>
      <c r="J327" s="338"/>
      <c r="K327" s="336">
        <f t="shared" si="32"/>
        <v>9718.1944637640845</v>
      </c>
      <c r="L327" s="336">
        <f>VLOOKUP(A327,Piloto!$B$97:$G$442,5,FALSE)</f>
        <v>698641</v>
      </c>
      <c r="M327" s="249">
        <f t="shared" si="33"/>
        <v>27945.64</v>
      </c>
      <c r="N327" s="249">
        <f t="shared" si="34"/>
        <v>13972.82</v>
      </c>
      <c r="O327" s="249">
        <f t="shared" si="35"/>
        <v>11352.91625</v>
      </c>
      <c r="P327" s="249">
        <f t="shared" si="36"/>
        <v>34932.050000000003</v>
      </c>
      <c r="Q327" s="249">
        <f t="shared" si="37"/>
        <v>34932.050000000003</v>
      </c>
      <c r="R327" s="249">
        <f t="shared" si="38"/>
        <v>230551.52999999997</v>
      </c>
      <c r="S327" s="249"/>
      <c r="T327" s="252">
        <f t="shared" si="39"/>
        <v>468089.47000000003</v>
      </c>
      <c r="U327" s="257"/>
      <c r="V327" s="249" t="e">
        <f>ROUND(#REF!*W$18,0)*$W$15</f>
        <v>#REF!</v>
      </c>
      <c r="W327" s="249" t="e">
        <f>PMT((1+Piloto!#REF!)^(IF($W$14="Semestrais",6,IF($W$14="Anuais",12,1)))-1,$W$15,-V327)</f>
        <v>#REF!</v>
      </c>
      <c r="X327" s="249" t="e">
        <f>ROUND(#REF!*Y$18,0)*$Y$15</f>
        <v>#REF!</v>
      </c>
      <c r="Y327" s="249" t="e">
        <f>PMT((1+Piloto!#REF!)^(IF($Y$14="Semestrais",6,IF($Y$14="Anuais",12,1)))-1,$Y$15,-X327)</f>
        <v>#REF!</v>
      </c>
      <c r="Z327" s="248"/>
      <c r="AA327" s="48" t="str">
        <f>VLOOKUP(A327,Piloto!B405:I782,4,FALSE)</f>
        <v>Contrato</v>
      </c>
      <c r="AD327" s="342"/>
      <c r="AE327" s="342"/>
      <c r="AF327" s="342"/>
      <c r="AG327" s="271"/>
    </row>
    <row r="328" spans="1:33" ht="24" hidden="1">
      <c r="A328" s="253">
        <f>Piloto!B406</f>
        <v>3107</v>
      </c>
      <c r="B328" s="253" t="s">
        <v>160</v>
      </c>
      <c r="C328" s="341">
        <f>Piloto!G406</f>
        <v>66.95</v>
      </c>
      <c r="D328" s="250">
        <v>66.95</v>
      </c>
      <c r="E328" s="250"/>
      <c r="F328" s="251">
        <v>200</v>
      </c>
      <c r="G328" s="251" t="s">
        <v>197</v>
      </c>
      <c r="H328" s="251"/>
      <c r="I328" s="338"/>
      <c r="J328" s="338"/>
      <c r="K328" s="336">
        <f t="shared" si="32"/>
        <v>9718.1926811053017</v>
      </c>
      <c r="L328" s="336">
        <f>VLOOKUP(A328,Piloto!$B$97:$G$442,5,FALSE)</f>
        <v>650633</v>
      </c>
      <c r="M328" s="249">
        <f t="shared" si="33"/>
        <v>26025.32</v>
      </c>
      <c r="N328" s="249">
        <f t="shared" si="34"/>
        <v>13012.66</v>
      </c>
      <c r="O328" s="249">
        <f t="shared" si="35"/>
        <v>10572.786250000001</v>
      </c>
      <c r="P328" s="249">
        <f t="shared" si="36"/>
        <v>32531.65</v>
      </c>
      <c r="Q328" s="249">
        <f t="shared" si="37"/>
        <v>32531.65</v>
      </c>
      <c r="R328" s="249">
        <f t="shared" si="38"/>
        <v>214708.88999999998</v>
      </c>
      <c r="S328" s="249"/>
      <c r="T328" s="252">
        <f t="shared" si="39"/>
        <v>435924.11000000004</v>
      </c>
      <c r="U328" s="257"/>
      <c r="V328" s="249" t="e">
        <f>ROUND(#REF!*W$18,0)*$W$15</f>
        <v>#REF!</v>
      </c>
      <c r="W328" s="249" t="e">
        <f>PMT((1+Piloto!#REF!)^(IF($W$14="Semestrais",6,IF($W$14="Anuais",12,1)))-1,$W$15,-V328)</f>
        <v>#REF!</v>
      </c>
      <c r="X328" s="249" t="e">
        <f>ROUND(#REF!*Y$18,0)*$Y$15</f>
        <v>#REF!</v>
      </c>
      <c r="Y328" s="249" t="e">
        <f>PMT((1+Piloto!#REF!)^(IF($Y$14="Semestrais",6,IF($Y$14="Anuais",12,1)))-1,$Y$15,-X328)</f>
        <v>#REF!</v>
      </c>
      <c r="Z328" s="248"/>
      <c r="AA328" s="48" t="str">
        <f>VLOOKUP(A328,Piloto!B406:I783,4,FALSE)</f>
        <v>Contrato</v>
      </c>
      <c r="AD328" s="342"/>
      <c r="AE328" s="342"/>
      <c r="AF328" s="342"/>
      <c r="AG328" s="271"/>
    </row>
    <row r="329" spans="1:33" ht="24" hidden="1">
      <c r="A329" s="253">
        <f>Piloto!B407</f>
        <v>3108</v>
      </c>
      <c r="B329" s="253" t="s">
        <v>160</v>
      </c>
      <c r="C329" s="341">
        <f>Piloto!G407</f>
        <v>66.930000000000007</v>
      </c>
      <c r="D329" s="250">
        <v>66.930000000000007</v>
      </c>
      <c r="E329" s="250"/>
      <c r="F329" s="251">
        <v>161</v>
      </c>
      <c r="G329" s="251" t="s">
        <v>197</v>
      </c>
      <c r="H329" s="251"/>
      <c r="I329" s="338"/>
      <c r="J329" s="338"/>
      <c r="K329" s="336">
        <f t="shared" si="32"/>
        <v>9718.1981174361263</v>
      </c>
      <c r="L329" s="336">
        <f>VLOOKUP(A329,Piloto!$B$97:$G$442,5,FALSE)</f>
        <v>650439</v>
      </c>
      <c r="M329" s="249">
        <f t="shared" si="33"/>
        <v>26017.56</v>
      </c>
      <c r="N329" s="249">
        <f t="shared" si="34"/>
        <v>13008.78</v>
      </c>
      <c r="O329" s="249">
        <f t="shared" si="35"/>
        <v>10569.633750000001</v>
      </c>
      <c r="P329" s="249">
        <f t="shared" si="36"/>
        <v>32521.95</v>
      </c>
      <c r="Q329" s="249">
        <f t="shared" si="37"/>
        <v>32521.95</v>
      </c>
      <c r="R329" s="249">
        <f t="shared" si="38"/>
        <v>214644.87000000005</v>
      </c>
      <c r="S329" s="249"/>
      <c r="T329" s="252">
        <f t="shared" si="39"/>
        <v>435794.13</v>
      </c>
      <c r="U329" s="257"/>
      <c r="V329" s="249" t="e">
        <f>ROUND(#REF!*W$18,0)*$W$15</f>
        <v>#REF!</v>
      </c>
      <c r="W329" s="249" t="e">
        <f>PMT((1+Piloto!#REF!)^(IF($W$14="Semestrais",6,IF($W$14="Anuais",12,1)))-1,$W$15,-V329)</f>
        <v>#REF!</v>
      </c>
      <c r="X329" s="249" t="e">
        <f>ROUND(#REF!*Y$18,0)*$Y$15</f>
        <v>#REF!</v>
      </c>
      <c r="Y329" s="249" t="e">
        <f>PMT((1+Piloto!#REF!)^(IF($Y$14="Semestrais",6,IF($Y$14="Anuais",12,1)))-1,$Y$15,-X329)</f>
        <v>#REF!</v>
      </c>
      <c r="Z329" s="248"/>
      <c r="AA329" s="48" t="str">
        <f>VLOOKUP(A329,Piloto!B407:I784,4,FALSE)</f>
        <v>Contrato</v>
      </c>
      <c r="AD329" s="342"/>
      <c r="AE329" s="342"/>
      <c r="AF329" s="342"/>
      <c r="AG329" s="271"/>
    </row>
    <row r="330" spans="1:33" ht="24">
      <c r="A330" s="253">
        <f>Piloto!B408</f>
        <v>3201</v>
      </c>
      <c r="B330" s="253" t="s">
        <v>160</v>
      </c>
      <c r="C330" s="341">
        <f>Piloto!G408</f>
        <v>71.89</v>
      </c>
      <c r="D330" s="250">
        <v>71.89</v>
      </c>
      <c r="E330" s="250"/>
      <c r="F330" s="251">
        <v>138</v>
      </c>
      <c r="G330" s="251" t="s">
        <v>197</v>
      </c>
      <c r="H330" s="251"/>
      <c r="I330" s="338"/>
      <c r="J330" s="338"/>
      <c r="K330" s="336">
        <f t="shared" si="32"/>
        <v>9718.1944637640845</v>
      </c>
      <c r="L330" s="336">
        <f>VLOOKUP(A330,Piloto!$B$97:$G$442,5,FALSE)</f>
        <v>698641</v>
      </c>
      <c r="M330" s="249">
        <f t="shared" si="33"/>
        <v>27945.64</v>
      </c>
      <c r="N330" s="249">
        <f t="shared" si="34"/>
        <v>13972.82</v>
      </c>
      <c r="O330" s="249">
        <f t="shared" si="35"/>
        <v>11352.91625</v>
      </c>
      <c r="P330" s="249">
        <f t="shared" si="36"/>
        <v>34932.050000000003</v>
      </c>
      <c r="Q330" s="249">
        <f t="shared" si="37"/>
        <v>34932.050000000003</v>
      </c>
      <c r="R330" s="249">
        <f t="shared" si="38"/>
        <v>230551.52999999997</v>
      </c>
      <c r="S330" s="249"/>
      <c r="T330" s="252">
        <f t="shared" si="39"/>
        <v>468089.47000000003</v>
      </c>
      <c r="U330" s="257"/>
      <c r="V330" s="249" t="e">
        <f>ROUND(#REF!*W$18,0)*$W$15</f>
        <v>#REF!</v>
      </c>
      <c r="W330" s="249" t="e">
        <f>PMT((1+Piloto!#REF!)^(IF($W$14="Semestrais",6,IF($W$14="Anuais",12,1)))-1,$W$15,-V330)</f>
        <v>#REF!</v>
      </c>
      <c r="X330" s="249" t="e">
        <f>ROUND(#REF!*Y$18,0)*$Y$15</f>
        <v>#REF!</v>
      </c>
      <c r="Y330" s="249" t="e">
        <f>PMT((1+Piloto!#REF!)^(IF($Y$14="Semestrais",6,IF($Y$14="Anuais",12,1)))-1,$Y$15,-X330)</f>
        <v>#REF!</v>
      </c>
      <c r="Z330" s="248"/>
      <c r="AA330" s="48" t="str">
        <f>VLOOKUP(A330,Piloto!B408:I785,4,FALSE)</f>
        <v>Disponivel</v>
      </c>
      <c r="AD330" s="342"/>
      <c r="AE330" s="342"/>
      <c r="AF330" s="342"/>
      <c r="AG330" s="271"/>
    </row>
    <row r="331" spans="1:33" ht="24" hidden="1">
      <c r="A331" s="253">
        <f>Piloto!B409</f>
        <v>3202</v>
      </c>
      <c r="B331" s="253" t="s">
        <v>160</v>
      </c>
      <c r="C331" s="341">
        <f>Piloto!G409</f>
        <v>73.47</v>
      </c>
      <c r="D331" s="250">
        <v>69.81</v>
      </c>
      <c r="E331" s="250"/>
      <c r="F331" s="251">
        <v>139</v>
      </c>
      <c r="G331" s="251" t="s">
        <v>197</v>
      </c>
      <c r="H331" s="251" t="s">
        <v>232</v>
      </c>
      <c r="I331" s="338">
        <v>3.66</v>
      </c>
      <c r="J331" s="338" t="s">
        <v>197</v>
      </c>
      <c r="K331" s="336">
        <f t="shared" si="32"/>
        <v>9718.1979039063572</v>
      </c>
      <c r="L331" s="336">
        <f>VLOOKUP(A331,Piloto!$B$97:$G$442,5,FALSE)</f>
        <v>713996</v>
      </c>
      <c r="M331" s="249">
        <f t="shared" si="33"/>
        <v>28559.84</v>
      </c>
      <c r="N331" s="249">
        <f t="shared" si="34"/>
        <v>14279.92</v>
      </c>
      <c r="O331" s="249">
        <f t="shared" si="35"/>
        <v>11602.434999999999</v>
      </c>
      <c r="P331" s="249">
        <f t="shared" si="36"/>
        <v>35699.800000000003</v>
      </c>
      <c r="Q331" s="249">
        <f t="shared" si="37"/>
        <v>35699.800000000003</v>
      </c>
      <c r="R331" s="249">
        <f t="shared" si="38"/>
        <v>235618.68</v>
      </c>
      <c r="S331" s="249"/>
      <c r="T331" s="252">
        <f t="shared" si="39"/>
        <v>478377.32</v>
      </c>
      <c r="U331" s="257"/>
      <c r="V331" s="249" t="e">
        <f>ROUND(#REF!*W$18,0)*$W$15</f>
        <v>#REF!</v>
      </c>
      <c r="W331" s="249" t="e">
        <f>PMT((1+Piloto!#REF!)^(IF($W$14="Semestrais",6,IF($W$14="Anuais",12,1)))-1,$W$15,-V331)</f>
        <v>#REF!</v>
      </c>
      <c r="X331" s="249" t="e">
        <f>ROUND(#REF!*Y$18,0)*$Y$15</f>
        <v>#REF!</v>
      </c>
      <c r="Y331" s="249" t="e">
        <f>PMT((1+Piloto!#REF!)^(IF($Y$14="Semestrais",6,IF($Y$14="Anuais",12,1)))-1,$Y$15,-X331)</f>
        <v>#REF!</v>
      </c>
      <c r="Z331" s="248"/>
      <c r="AA331" s="48" t="str">
        <f>VLOOKUP(A331,Piloto!B409:I786,4,FALSE)</f>
        <v>Contrato</v>
      </c>
      <c r="AD331" s="342"/>
      <c r="AE331" s="342"/>
      <c r="AF331" s="342"/>
      <c r="AG331" s="271"/>
    </row>
    <row r="332" spans="1:33" ht="24" hidden="1">
      <c r="A332" s="253">
        <f>Piloto!B410</f>
        <v>3203</v>
      </c>
      <c r="B332" s="253" t="s">
        <v>157</v>
      </c>
      <c r="C332" s="341">
        <f>Piloto!G410</f>
        <v>52.9</v>
      </c>
      <c r="D332" s="250">
        <v>52.9</v>
      </c>
      <c r="E332" s="250"/>
      <c r="F332" s="251">
        <v>153</v>
      </c>
      <c r="G332" s="251" t="s">
        <v>197</v>
      </c>
      <c r="H332" s="251"/>
      <c r="I332" s="338"/>
      <c r="J332" s="338"/>
      <c r="K332" s="336">
        <f t="shared" si="32"/>
        <v>9803.4593572778831</v>
      </c>
      <c r="L332" s="336">
        <f>VLOOKUP(A332,Piloto!$B$97:$G$442,5,FALSE)</f>
        <v>518603</v>
      </c>
      <c r="M332" s="249">
        <f t="shared" si="33"/>
        <v>20744.12</v>
      </c>
      <c r="N332" s="249">
        <f t="shared" si="34"/>
        <v>10372.06</v>
      </c>
      <c r="O332" s="249">
        <f t="shared" si="35"/>
        <v>8427.2987499999999</v>
      </c>
      <c r="P332" s="249">
        <f t="shared" si="36"/>
        <v>25930.15</v>
      </c>
      <c r="Q332" s="249">
        <f t="shared" si="37"/>
        <v>25930.15</v>
      </c>
      <c r="R332" s="249">
        <f t="shared" si="38"/>
        <v>171138.99</v>
      </c>
      <c r="S332" s="249"/>
      <c r="T332" s="252">
        <f t="shared" si="39"/>
        <v>347464.01</v>
      </c>
      <c r="U332" s="257"/>
      <c r="V332" s="249" t="e">
        <f>ROUND(#REF!*W$18,0)*$W$15</f>
        <v>#REF!</v>
      </c>
      <c r="W332" s="249" t="e">
        <f>PMT((1+Piloto!#REF!)^(IF($W$14="Semestrais",6,IF($W$14="Anuais",12,1)))-1,$W$15,-V332)</f>
        <v>#REF!</v>
      </c>
      <c r="X332" s="249" t="e">
        <f>ROUND(#REF!*Y$18,0)*$Y$15</f>
        <v>#REF!</v>
      </c>
      <c r="Y332" s="249" t="e">
        <f>PMT((1+Piloto!#REF!)^(IF($Y$14="Semestrais",6,IF($Y$14="Anuais",12,1)))-1,$Y$15,-X332)</f>
        <v>#REF!</v>
      </c>
      <c r="Z332" s="248"/>
      <c r="AA332" s="48" t="str">
        <f>VLOOKUP(A332,Piloto!B410:I787,4,FALSE)</f>
        <v>Contrato</v>
      </c>
      <c r="AD332" s="342"/>
      <c r="AE332" s="342"/>
      <c r="AF332" s="342"/>
      <c r="AG332" s="271"/>
    </row>
    <row r="333" spans="1:33" ht="24" hidden="1">
      <c r="A333" s="253">
        <f>Piloto!B411</f>
        <v>3204</v>
      </c>
      <c r="B333" s="253" t="s">
        <v>157</v>
      </c>
      <c r="C333" s="341">
        <f>Piloto!G411</f>
        <v>52.9</v>
      </c>
      <c r="D333" s="250">
        <v>52.9</v>
      </c>
      <c r="E333" s="250"/>
      <c r="F333" s="251">
        <v>140</v>
      </c>
      <c r="G333" s="251" t="s">
        <v>197</v>
      </c>
      <c r="H333" s="251"/>
      <c r="I333" s="338"/>
      <c r="J333" s="338"/>
      <c r="K333" s="336">
        <f t="shared" si="32"/>
        <v>9803.4593572778831</v>
      </c>
      <c r="L333" s="336">
        <f>VLOOKUP(A333,Piloto!$B$97:$G$442,5,FALSE)</f>
        <v>518603</v>
      </c>
      <c r="M333" s="249">
        <f t="shared" si="33"/>
        <v>20744.12</v>
      </c>
      <c r="N333" s="249">
        <f t="shared" si="34"/>
        <v>10372.06</v>
      </c>
      <c r="O333" s="249">
        <f t="shared" si="35"/>
        <v>8427.2987499999999</v>
      </c>
      <c r="P333" s="249">
        <f t="shared" si="36"/>
        <v>25930.15</v>
      </c>
      <c r="Q333" s="249">
        <f t="shared" si="37"/>
        <v>25930.15</v>
      </c>
      <c r="R333" s="249">
        <f t="shared" si="38"/>
        <v>171138.99</v>
      </c>
      <c r="S333" s="249"/>
      <c r="T333" s="252">
        <f t="shared" si="39"/>
        <v>347464.01</v>
      </c>
      <c r="U333" s="257"/>
      <c r="V333" s="249" t="e">
        <f>ROUND(#REF!*W$18,0)*$W$15</f>
        <v>#REF!</v>
      </c>
      <c r="W333" s="249" t="e">
        <f>PMT((1+Piloto!#REF!)^(IF($W$14="Semestrais",6,IF($W$14="Anuais",12,1)))-1,$W$15,-V333)</f>
        <v>#REF!</v>
      </c>
      <c r="X333" s="249" t="e">
        <f>ROUND(#REF!*Y$18,0)*$Y$15</f>
        <v>#REF!</v>
      </c>
      <c r="Y333" s="249" t="e">
        <f>PMT((1+Piloto!#REF!)^(IF($Y$14="Semestrais",6,IF($Y$14="Anuais",12,1)))-1,$Y$15,-X333)</f>
        <v>#REF!</v>
      </c>
      <c r="Z333" s="248"/>
      <c r="AA333" s="48" t="str">
        <f>VLOOKUP(A333,Piloto!B411:I788,4,FALSE)</f>
        <v>Contrato</v>
      </c>
      <c r="AD333" s="342"/>
      <c r="AE333" s="342"/>
      <c r="AF333" s="342"/>
      <c r="AG333" s="271"/>
    </row>
    <row r="334" spans="1:33" ht="24" hidden="1">
      <c r="A334" s="253">
        <f>Piloto!B412</f>
        <v>3205</v>
      </c>
      <c r="B334" s="253" t="s">
        <v>160</v>
      </c>
      <c r="C334" s="341">
        <f>Piloto!G412</f>
        <v>73.72</v>
      </c>
      <c r="D334" s="250">
        <v>69.81</v>
      </c>
      <c r="E334" s="250"/>
      <c r="F334" s="251">
        <v>152</v>
      </c>
      <c r="G334" s="251" t="s">
        <v>197</v>
      </c>
      <c r="H334" s="251" t="s">
        <v>233</v>
      </c>
      <c r="I334" s="338">
        <v>3.91</v>
      </c>
      <c r="J334" s="338" t="s">
        <v>197</v>
      </c>
      <c r="K334" s="336">
        <f t="shared" si="32"/>
        <v>9718.1904503526857</v>
      </c>
      <c r="L334" s="336">
        <f>VLOOKUP(A334,Piloto!$B$97:$G$442,5,FALSE)</f>
        <v>716425</v>
      </c>
      <c r="M334" s="249">
        <f t="shared" si="33"/>
        <v>28657</v>
      </c>
      <c r="N334" s="249">
        <f t="shared" si="34"/>
        <v>14328.5</v>
      </c>
      <c r="O334" s="249">
        <f t="shared" si="35"/>
        <v>11641.90625</v>
      </c>
      <c r="P334" s="249">
        <f t="shared" si="36"/>
        <v>35821.25</v>
      </c>
      <c r="Q334" s="249">
        <f t="shared" si="37"/>
        <v>35821.25</v>
      </c>
      <c r="R334" s="249">
        <f t="shared" si="38"/>
        <v>236420.25</v>
      </c>
      <c r="S334" s="249"/>
      <c r="T334" s="252">
        <f t="shared" si="39"/>
        <v>480004.75</v>
      </c>
      <c r="U334" s="257"/>
      <c r="V334" s="249" t="e">
        <f>ROUND(#REF!*W$18,0)*$W$15</f>
        <v>#REF!</v>
      </c>
      <c r="W334" s="249" t="e">
        <f>PMT((1+Piloto!#REF!)^(IF($W$14="Semestrais",6,IF($W$14="Anuais",12,1)))-1,$W$15,-V334)</f>
        <v>#REF!</v>
      </c>
      <c r="X334" s="249" t="e">
        <f>ROUND(#REF!*Y$18,0)*$Y$15</f>
        <v>#REF!</v>
      </c>
      <c r="Y334" s="249" t="e">
        <f>PMT((1+Piloto!#REF!)^(IF($Y$14="Semestrais",6,IF($Y$14="Anuais",12,1)))-1,$Y$15,-X334)</f>
        <v>#REF!</v>
      </c>
      <c r="Z334" s="248"/>
      <c r="AA334" s="48" t="str">
        <f>VLOOKUP(A334,Piloto!B412:I789,4,FALSE)</f>
        <v>Contrato</v>
      </c>
      <c r="AD334" s="342"/>
      <c r="AE334" s="342"/>
      <c r="AF334" s="342"/>
      <c r="AG334" s="271"/>
    </row>
    <row r="335" spans="1:33" ht="24" hidden="1">
      <c r="A335" s="253">
        <f>Piloto!B413</f>
        <v>3206</v>
      </c>
      <c r="B335" s="253" t="s">
        <v>160</v>
      </c>
      <c r="C335" s="341">
        <f>Piloto!G413</f>
        <v>71.89</v>
      </c>
      <c r="D335" s="250">
        <v>71.89</v>
      </c>
      <c r="E335" s="250"/>
      <c r="F335" s="251">
        <v>141</v>
      </c>
      <c r="G335" s="251" t="s">
        <v>197</v>
      </c>
      <c r="H335" s="251"/>
      <c r="I335" s="338"/>
      <c r="J335" s="338"/>
      <c r="K335" s="336">
        <f t="shared" si="32"/>
        <v>9718.1944637640845</v>
      </c>
      <c r="L335" s="336">
        <f>VLOOKUP(A335,Piloto!$B$97:$G$442,5,FALSE)</f>
        <v>698641</v>
      </c>
      <c r="M335" s="249">
        <f t="shared" si="33"/>
        <v>27945.64</v>
      </c>
      <c r="N335" s="249">
        <f t="shared" si="34"/>
        <v>13972.82</v>
      </c>
      <c r="O335" s="249">
        <f t="shared" si="35"/>
        <v>11352.91625</v>
      </c>
      <c r="P335" s="249">
        <f t="shared" si="36"/>
        <v>34932.050000000003</v>
      </c>
      <c r="Q335" s="249">
        <f t="shared" si="37"/>
        <v>34932.050000000003</v>
      </c>
      <c r="R335" s="249">
        <f t="shared" si="38"/>
        <v>230551.52999999997</v>
      </c>
      <c r="S335" s="249"/>
      <c r="T335" s="252">
        <f t="shared" si="39"/>
        <v>468089.47000000003</v>
      </c>
      <c r="U335" s="257"/>
      <c r="V335" s="249" t="e">
        <f>ROUND(#REF!*W$18,0)*$W$15</f>
        <v>#REF!</v>
      </c>
      <c r="W335" s="249" t="e">
        <f>PMT((1+Piloto!#REF!)^(IF($W$14="Semestrais",6,IF($W$14="Anuais",12,1)))-1,$W$15,-V335)</f>
        <v>#REF!</v>
      </c>
      <c r="X335" s="249" t="e">
        <f>ROUND(#REF!*Y$18,0)*$Y$15</f>
        <v>#REF!</v>
      </c>
      <c r="Y335" s="249" t="e">
        <f>PMT((1+Piloto!#REF!)^(IF($Y$14="Semestrais",6,IF($Y$14="Anuais",12,1)))-1,$Y$15,-X335)</f>
        <v>#REF!</v>
      </c>
      <c r="Z335" s="248"/>
      <c r="AA335" s="48" t="str">
        <f>VLOOKUP(A335,Piloto!B413:I790,4,FALSE)</f>
        <v>Contrato</v>
      </c>
      <c r="AD335" s="342"/>
      <c r="AE335" s="342"/>
      <c r="AF335" s="342"/>
      <c r="AG335" s="271"/>
    </row>
    <row r="336" spans="1:33" ht="24">
      <c r="A336" s="253">
        <f>Piloto!B414</f>
        <v>3207</v>
      </c>
      <c r="B336" s="253" t="s">
        <v>160</v>
      </c>
      <c r="C336" s="341">
        <f>Piloto!G414</f>
        <v>70.22</v>
      </c>
      <c r="D336" s="250">
        <v>66.95</v>
      </c>
      <c r="E336" s="250"/>
      <c r="F336" s="251">
        <v>142</v>
      </c>
      <c r="G336" s="251" t="s">
        <v>197</v>
      </c>
      <c r="H336" s="251" t="s">
        <v>234</v>
      </c>
      <c r="I336" s="338">
        <v>3.27</v>
      </c>
      <c r="J336" s="338" t="s">
        <v>197</v>
      </c>
      <c r="K336" s="336">
        <f t="shared" si="32"/>
        <v>9718.199943036172</v>
      </c>
      <c r="L336" s="336">
        <f>VLOOKUP(A336,Piloto!$B$97:$G$442,5,FALSE)</f>
        <v>682412</v>
      </c>
      <c r="M336" s="249">
        <f t="shared" si="33"/>
        <v>27296.48</v>
      </c>
      <c r="N336" s="249">
        <f t="shared" si="34"/>
        <v>13648.24</v>
      </c>
      <c r="O336" s="249">
        <f t="shared" si="35"/>
        <v>11089.195</v>
      </c>
      <c r="P336" s="249">
        <f t="shared" si="36"/>
        <v>34120.6</v>
      </c>
      <c r="Q336" s="249">
        <f t="shared" si="37"/>
        <v>34120.6</v>
      </c>
      <c r="R336" s="249">
        <f t="shared" si="38"/>
        <v>225195.96000000002</v>
      </c>
      <c r="S336" s="249"/>
      <c r="T336" s="252">
        <f t="shared" si="39"/>
        <v>457216.04000000004</v>
      </c>
      <c r="U336" s="257"/>
      <c r="V336" s="249" t="e">
        <f>ROUND(#REF!*W$18,0)*$W$15</f>
        <v>#REF!</v>
      </c>
      <c r="W336" s="249" t="e">
        <f>PMT((1+Piloto!#REF!)^(IF($W$14="Semestrais",6,IF($W$14="Anuais",12,1)))-1,$W$15,-V336)</f>
        <v>#REF!</v>
      </c>
      <c r="X336" s="249" t="e">
        <f>ROUND(#REF!*Y$18,0)*$Y$15</f>
        <v>#REF!</v>
      </c>
      <c r="Y336" s="249" t="e">
        <f>PMT((1+Piloto!#REF!)^(IF($Y$14="Semestrais",6,IF($Y$14="Anuais",12,1)))-1,$Y$15,-X336)</f>
        <v>#REF!</v>
      </c>
      <c r="Z336" s="248"/>
      <c r="AA336" s="48" t="str">
        <f>VLOOKUP(A336,Piloto!B414:I791,4,FALSE)</f>
        <v>Disponivel</v>
      </c>
      <c r="AD336" s="342"/>
      <c r="AE336" s="342"/>
      <c r="AF336" s="342"/>
      <c r="AG336" s="271"/>
    </row>
    <row r="337" spans="1:33" ht="24" hidden="1">
      <c r="A337" s="253">
        <f>Piloto!B415</f>
        <v>3208</v>
      </c>
      <c r="B337" s="253" t="s">
        <v>160</v>
      </c>
      <c r="C337" s="341">
        <f>Piloto!G415</f>
        <v>66.930000000000007</v>
      </c>
      <c r="D337" s="250">
        <v>66.930000000000007</v>
      </c>
      <c r="E337" s="250"/>
      <c r="F337" s="251">
        <v>143</v>
      </c>
      <c r="G337" s="251" t="s">
        <v>197</v>
      </c>
      <c r="H337" s="251"/>
      <c r="I337" s="338"/>
      <c r="J337" s="338"/>
      <c r="K337" s="336">
        <f t="shared" si="32"/>
        <v>9718.1981174361263</v>
      </c>
      <c r="L337" s="336">
        <f>VLOOKUP(A337,Piloto!$B$97:$G$442,5,FALSE)</f>
        <v>650439</v>
      </c>
      <c r="M337" s="249">
        <f t="shared" si="33"/>
        <v>26017.56</v>
      </c>
      <c r="N337" s="249">
        <f t="shared" si="34"/>
        <v>13008.78</v>
      </c>
      <c r="O337" s="249">
        <f t="shared" si="35"/>
        <v>10569.633750000001</v>
      </c>
      <c r="P337" s="249">
        <f t="shared" si="36"/>
        <v>32521.95</v>
      </c>
      <c r="Q337" s="249">
        <f t="shared" si="37"/>
        <v>32521.95</v>
      </c>
      <c r="R337" s="249">
        <f t="shared" si="38"/>
        <v>214644.87000000005</v>
      </c>
      <c r="S337" s="249"/>
      <c r="T337" s="252">
        <f t="shared" si="39"/>
        <v>435794.13</v>
      </c>
      <c r="U337" s="257"/>
      <c r="V337" s="249" t="e">
        <f>ROUND(#REF!*W$18,0)*$W$15</f>
        <v>#REF!</v>
      </c>
      <c r="W337" s="249" t="e">
        <f>PMT((1+Piloto!#REF!)^(IF($W$14="Semestrais",6,IF($W$14="Anuais",12,1)))-1,$W$15,-V337)</f>
        <v>#REF!</v>
      </c>
      <c r="X337" s="249" t="e">
        <f>ROUND(#REF!*Y$18,0)*$Y$15</f>
        <v>#REF!</v>
      </c>
      <c r="Y337" s="249" t="e">
        <f>PMT((1+Piloto!#REF!)^(IF($Y$14="Semestrais",6,IF($Y$14="Anuais",12,1)))-1,$Y$15,-X337)</f>
        <v>#REF!</v>
      </c>
      <c r="Z337" s="248"/>
      <c r="AA337" s="48" t="str">
        <f>VLOOKUP(A337,Piloto!B415:I792,4,FALSE)</f>
        <v>Contrato</v>
      </c>
      <c r="AD337" s="342"/>
      <c r="AE337" s="342"/>
      <c r="AF337" s="342"/>
      <c r="AG337" s="271"/>
    </row>
    <row r="338" spans="1:33" ht="24">
      <c r="A338" s="253">
        <f>Piloto!B416</f>
        <v>3301</v>
      </c>
      <c r="B338" s="253" t="s">
        <v>160</v>
      </c>
      <c r="C338" s="341">
        <f>Piloto!G416</f>
        <v>71.89</v>
      </c>
      <c r="D338" s="250">
        <v>71.89</v>
      </c>
      <c r="E338" s="250"/>
      <c r="F338" s="251">
        <v>151</v>
      </c>
      <c r="G338" s="251" t="s">
        <v>197</v>
      </c>
      <c r="H338" s="251"/>
      <c r="I338" s="338"/>
      <c r="J338" s="338"/>
      <c r="K338" s="336">
        <f t="shared" si="32"/>
        <v>9718.1944637640845</v>
      </c>
      <c r="L338" s="336">
        <f>VLOOKUP(A338,Piloto!$B$97:$G$442,5,FALSE)</f>
        <v>698641</v>
      </c>
      <c r="M338" s="249">
        <f t="shared" si="33"/>
        <v>27945.64</v>
      </c>
      <c r="N338" s="249">
        <f t="shared" si="34"/>
        <v>13972.82</v>
      </c>
      <c r="O338" s="249">
        <f t="shared" si="35"/>
        <v>11352.91625</v>
      </c>
      <c r="P338" s="249">
        <f t="shared" si="36"/>
        <v>34932.050000000003</v>
      </c>
      <c r="Q338" s="249">
        <f t="shared" si="37"/>
        <v>34932.050000000003</v>
      </c>
      <c r="R338" s="249">
        <f t="shared" si="38"/>
        <v>230551.52999999997</v>
      </c>
      <c r="S338" s="249"/>
      <c r="T338" s="252">
        <f t="shared" si="39"/>
        <v>468089.47000000003</v>
      </c>
      <c r="U338" s="257"/>
      <c r="V338" s="249" t="e">
        <f>ROUND(#REF!*W$18,0)*$W$15</f>
        <v>#REF!</v>
      </c>
      <c r="W338" s="249" t="e">
        <f>PMT((1+Piloto!#REF!)^(IF($W$14="Semestrais",6,IF($W$14="Anuais",12,1)))-1,$W$15,-V338)</f>
        <v>#REF!</v>
      </c>
      <c r="X338" s="249" t="e">
        <f>ROUND(#REF!*Y$18,0)*$Y$15</f>
        <v>#REF!</v>
      </c>
      <c r="Y338" s="249" t="e">
        <f>PMT((1+Piloto!#REF!)^(IF($Y$14="Semestrais",6,IF($Y$14="Anuais",12,1)))-1,$Y$15,-X338)</f>
        <v>#REF!</v>
      </c>
      <c r="Z338" s="248"/>
      <c r="AA338" s="48" t="str">
        <f>VLOOKUP(A338,Piloto!B416:I793,4,FALSE)</f>
        <v>Disponivel</v>
      </c>
      <c r="AD338" s="342"/>
      <c r="AE338" s="342"/>
      <c r="AF338" s="342"/>
      <c r="AG338" s="271"/>
    </row>
    <row r="339" spans="1:33" ht="24" hidden="1">
      <c r="A339" s="253">
        <f>Piloto!B417</f>
        <v>3302</v>
      </c>
      <c r="B339" s="253" t="s">
        <v>160</v>
      </c>
      <c r="C339" s="341">
        <f>Piloto!G417</f>
        <v>73.7</v>
      </c>
      <c r="D339" s="250">
        <v>69.81</v>
      </c>
      <c r="E339" s="250"/>
      <c r="F339" s="251">
        <v>144</v>
      </c>
      <c r="G339" s="251" t="s">
        <v>197</v>
      </c>
      <c r="H339" s="251" t="s">
        <v>235</v>
      </c>
      <c r="I339" s="338">
        <v>3.89</v>
      </c>
      <c r="J339" s="338" t="s">
        <v>197</v>
      </c>
      <c r="K339" s="336">
        <f t="shared" ref="K339:K364" si="40">L339/C339</f>
        <v>9718.1953867028496</v>
      </c>
      <c r="L339" s="336">
        <f>VLOOKUP(A339,Piloto!$B$97:$G$442,5,FALSE)</f>
        <v>716231</v>
      </c>
      <c r="M339" s="249">
        <f t="shared" si="33"/>
        <v>28649.24</v>
      </c>
      <c r="N339" s="249">
        <f t="shared" si="34"/>
        <v>14324.62</v>
      </c>
      <c r="O339" s="249">
        <f t="shared" si="35"/>
        <v>11638.75375</v>
      </c>
      <c r="P339" s="249">
        <f t="shared" si="36"/>
        <v>35811.550000000003</v>
      </c>
      <c r="Q339" s="249">
        <f t="shared" si="37"/>
        <v>35811.550000000003</v>
      </c>
      <c r="R339" s="249">
        <f t="shared" si="38"/>
        <v>236356.22999999998</v>
      </c>
      <c r="S339" s="249"/>
      <c r="T339" s="252">
        <f t="shared" si="39"/>
        <v>479874.77</v>
      </c>
      <c r="U339" s="257"/>
      <c r="V339" s="249" t="e">
        <f>ROUND(#REF!*W$18,0)*$W$15</f>
        <v>#REF!</v>
      </c>
      <c r="W339" s="249" t="e">
        <f>PMT((1+Piloto!#REF!)^(IF($W$14="Semestrais",6,IF($W$14="Anuais",12,1)))-1,$W$15,-V339)</f>
        <v>#REF!</v>
      </c>
      <c r="X339" s="249" t="e">
        <f>ROUND(#REF!*Y$18,0)*$Y$15</f>
        <v>#REF!</v>
      </c>
      <c r="Y339" s="249" t="e">
        <f>PMT((1+Piloto!#REF!)^(IF($Y$14="Semestrais",6,IF($Y$14="Anuais",12,1)))-1,$Y$15,-X339)</f>
        <v>#REF!</v>
      </c>
      <c r="Z339" s="248"/>
      <c r="AA339" s="48" t="str">
        <f>VLOOKUP(A339,Piloto!B417:I794,4,FALSE)</f>
        <v>Contrato</v>
      </c>
      <c r="AD339" s="342"/>
      <c r="AE339" s="342"/>
      <c r="AF339" s="342"/>
      <c r="AG339" s="271"/>
    </row>
    <row r="340" spans="1:33" ht="24" hidden="1">
      <c r="A340" s="253">
        <f>Piloto!B418</f>
        <v>3303</v>
      </c>
      <c r="B340" s="253" t="s">
        <v>157</v>
      </c>
      <c r="C340" s="341">
        <f>Piloto!G418</f>
        <v>52.9</v>
      </c>
      <c r="D340" s="250">
        <v>52.9</v>
      </c>
      <c r="E340" s="250"/>
      <c r="F340" s="251">
        <v>145</v>
      </c>
      <c r="G340" s="251" t="s">
        <v>197</v>
      </c>
      <c r="H340" s="251"/>
      <c r="I340" s="338"/>
      <c r="J340" s="338"/>
      <c r="K340" s="336">
        <f t="shared" si="40"/>
        <v>9803.4593572778831</v>
      </c>
      <c r="L340" s="336">
        <f>VLOOKUP(A340,Piloto!$B$97:$G$442,5,FALSE)</f>
        <v>518603</v>
      </c>
      <c r="M340" s="249">
        <f t="shared" si="33"/>
        <v>20744.12</v>
      </c>
      <c r="N340" s="249">
        <f t="shared" si="34"/>
        <v>10372.06</v>
      </c>
      <c r="O340" s="249">
        <f t="shared" si="35"/>
        <v>8427.2987499999999</v>
      </c>
      <c r="P340" s="249">
        <f t="shared" si="36"/>
        <v>25930.15</v>
      </c>
      <c r="Q340" s="249">
        <f t="shared" si="37"/>
        <v>25930.15</v>
      </c>
      <c r="R340" s="249">
        <f t="shared" si="38"/>
        <v>171138.99</v>
      </c>
      <c r="S340" s="249"/>
      <c r="T340" s="252">
        <f t="shared" si="39"/>
        <v>347464.01</v>
      </c>
      <c r="U340" s="257"/>
      <c r="V340" s="249" t="e">
        <f>ROUND(#REF!*W$18,0)*$W$15</f>
        <v>#REF!</v>
      </c>
      <c r="W340" s="249" t="e">
        <f>PMT((1+Piloto!#REF!)^(IF($W$14="Semestrais",6,IF($W$14="Anuais",12,1)))-1,$W$15,-V340)</f>
        <v>#REF!</v>
      </c>
      <c r="X340" s="249" t="e">
        <f>ROUND(#REF!*Y$18,0)*$Y$15</f>
        <v>#REF!</v>
      </c>
      <c r="Y340" s="249" t="e">
        <f>PMT((1+Piloto!#REF!)^(IF($Y$14="Semestrais",6,IF($Y$14="Anuais",12,1)))-1,$Y$15,-X340)</f>
        <v>#REF!</v>
      </c>
      <c r="Z340" s="248"/>
      <c r="AA340" s="48" t="str">
        <f>VLOOKUP(A340,Piloto!B418:I795,4,FALSE)</f>
        <v>Contrato</v>
      </c>
      <c r="AD340" s="342"/>
      <c r="AE340" s="342"/>
      <c r="AF340" s="342"/>
      <c r="AG340" s="271"/>
    </row>
    <row r="341" spans="1:33" ht="24" hidden="1">
      <c r="A341" s="253">
        <f>Piloto!B419</f>
        <v>3304</v>
      </c>
      <c r="B341" s="253" t="s">
        <v>157</v>
      </c>
      <c r="C341" s="341">
        <f>Piloto!G419</f>
        <v>52.9</v>
      </c>
      <c r="D341" s="250">
        <v>52.9</v>
      </c>
      <c r="E341" s="250"/>
      <c r="F341" s="251">
        <v>146</v>
      </c>
      <c r="G341" s="251" t="s">
        <v>197</v>
      </c>
      <c r="H341" s="251"/>
      <c r="I341" s="338"/>
      <c r="J341" s="338"/>
      <c r="K341" s="336">
        <f t="shared" si="40"/>
        <v>9803.4593572778831</v>
      </c>
      <c r="L341" s="336">
        <f>VLOOKUP(A341,Piloto!$B$97:$G$442,5,FALSE)</f>
        <v>518603</v>
      </c>
      <c r="M341" s="249">
        <f t="shared" si="33"/>
        <v>20744.12</v>
      </c>
      <c r="N341" s="249">
        <f t="shared" si="34"/>
        <v>10372.06</v>
      </c>
      <c r="O341" s="249">
        <f t="shared" si="35"/>
        <v>8427.2987499999999</v>
      </c>
      <c r="P341" s="249">
        <f t="shared" si="36"/>
        <v>25930.15</v>
      </c>
      <c r="Q341" s="249">
        <f t="shared" si="37"/>
        <v>25930.15</v>
      </c>
      <c r="R341" s="249">
        <f t="shared" si="38"/>
        <v>171138.99</v>
      </c>
      <c r="S341" s="249"/>
      <c r="T341" s="252">
        <f t="shared" si="39"/>
        <v>347464.01</v>
      </c>
      <c r="U341" s="257"/>
      <c r="V341" s="249" t="e">
        <f>ROUND(#REF!*W$18,0)*$W$15</f>
        <v>#REF!</v>
      </c>
      <c r="W341" s="249" t="e">
        <f>PMT((1+Piloto!#REF!)^(IF($W$14="Semestrais",6,IF($W$14="Anuais",12,1)))-1,$W$15,-V341)</f>
        <v>#REF!</v>
      </c>
      <c r="X341" s="249" t="e">
        <f>ROUND(#REF!*Y$18,0)*$Y$15</f>
        <v>#REF!</v>
      </c>
      <c r="Y341" s="249" t="e">
        <f>PMT((1+Piloto!#REF!)^(IF($Y$14="Semestrais",6,IF($Y$14="Anuais",12,1)))-1,$Y$15,-X341)</f>
        <v>#REF!</v>
      </c>
      <c r="Z341" s="248"/>
      <c r="AA341" s="48" t="str">
        <f>VLOOKUP(A341,Piloto!B419:I796,4,FALSE)</f>
        <v>Contrato</v>
      </c>
      <c r="AD341" s="342"/>
      <c r="AE341" s="342"/>
      <c r="AF341" s="342"/>
      <c r="AG341" s="271"/>
    </row>
    <row r="342" spans="1:33" ht="24" hidden="1">
      <c r="A342" s="253">
        <f>Piloto!B420</f>
        <v>3305</v>
      </c>
      <c r="B342" s="253" t="s">
        <v>160</v>
      </c>
      <c r="C342" s="341">
        <f>Piloto!G420</f>
        <v>73.72</v>
      </c>
      <c r="D342" s="250">
        <v>69.81</v>
      </c>
      <c r="E342" s="250"/>
      <c r="F342" s="251">
        <v>150</v>
      </c>
      <c r="G342" s="251" t="s">
        <v>197</v>
      </c>
      <c r="H342" s="251" t="s">
        <v>236</v>
      </c>
      <c r="I342" s="338">
        <v>3.91</v>
      </c>
      <c r="J342" s="338" t="s">
        <v>197</v>
      </c>
      <c r="K342" s="336">
        <f t="shared" si="40"/>
        <v>9718.1904503526857</v>
      </c>
      <c r="L342" s="336">
        <f>VLOOKUP(A342,Piloto!$B$97:$G$442,5,FALSE)</f>
        <v>716425</v>
      </c>
      <c r="M342" s="249">
        <f t="shared" ref="M342:M359" si="41">L342*$M$18</f>
        <v>28657</v>
      </c>
      <c r="N342" s="249">
        <f t="shared" ref="N342:N359" si="42">L342*$N$18</f>
        <v>14328.5</v>
      </c>
      <c r="O342" s="249">
        <f t="shared" ref="O342:O359" si="43">L342*$O$18</f>
        <v>11641.90625</v>
      </c>
      <c r="P342" s="249">
        <f t="shared" ref="P342:P359" si="44">L342*$P$18</f>
        <v>35821.25</v>
      </c>
      <c r="Q342" s="249">
        <f t="shared" ref="Q342:Q359" si="45">L342*$Q$18</f>
        <v>35821.25</v>
      </c>
      <c r="R342" s="249">
        <f t="shared" ref="R342:R359" si="46">M342*$M$15+N342*$N$15+O342*$O$15+P342*$P$15+Q342*$Q$15</f>
        <v>236420.25</v>
      </c>
      <c r="S342" s="249"/>
      <c r="T342" s="252">
        <f t="shared" ref="T342:T359" si="47">L342*$T$18</f>
        <v>480004.75</v>
      </c>
      <c r="U342" s="257"/>
      <c r="V342" s="249" t="e">
        <f>ROUND(#REF!*W$18,0)*$W$15</f>
        <v>#REF!</v>
      </c>
      <c r="W342" s="249" t="e">
        <f>PMT((1+Piloto!#REF!)^(IF($W$14="Semestrais",6,IF($W$14="Anuais",12,1)))-1,$W$15,-V342)</f>
        <v>#REF!</v>
      </c>
      <c r="X342" s="249" t="e">
        <f>ROUND(#REF!*Y$18,0)*$Y$15</f>
        <v>#REF!</v>
      </c>
      <c r="Y342" s="249" t="e">
        <f>PMT((1+Piloto!#REF!)^(IF($Y$14="Semestrais",6,IF($Y$14="Anuais",12,1)))-1,$Y$15,-X342)</f>
        <v>#REF!</v>
      </c>
      <c r="Z342" s="248"/>
      <c r="AA342" s="48" t="str">
        <f>VLOOKUP(A342,Piloto!B420:I797,4,FALSE)</f>
        <v>Contrato</v>
      </c>
      <c r="AD342" s="342"/>
      <c r="AE342" s="342"/>
      <c r="AF342" s="342"/>
      <c r="AG342" s="271"/>
    </row>
    <row r="343" spans="1:33" ht="24" hidden="1">
      <c r="A343" s="253">
        <f>Piloto!B421</f>
        <v>3306</v>
      </c>
      <c r="B343" s="253" t="s">
        <v>160</v>
      </c>
      <c r="C343" s="341">
        <f>Piloto!G421</f>
        <v>71.89</v>
      </c>
      <c r="D343" s="250">
        <v>71.89</v>
      </c>
      <c r="E343" s="250"/>
      <c r="F343" s="251">
        <v>149</v>
      </c>
      <c r="G343" s="251" t="s">
        <v>197</v>
      </c>
      <c r="H343" s="251"/>
      <c r="I343" s="338"/>
      <c r="J343" s="338"/>
      <c r="K343" s="336">
        <f t="shared" si="40"/>
        <v>9718.1944637640845</v>
      </c>
      <c r="L343" s="336">
        <f>VLOOKUP(A343,Piloto!$B$97:$G$442,5,FALSE)</f>
        <v>698641</v>
      </c>
      <c r="M343" s="249">
        <f t="shared" si="41"/>
        <v>27945.64</v>
      </c>
      <c r="N343" s="249">
        <f t="shared" si="42"/>
        <v>13972.82</v>
      </c>
      <c r="O343" s="249">
        <f t="shared" si="43"/>
        <v>11352.91625</v>
      </c>
      <c r="P343" s="249">
        <f t="shared" si="44"/>
        <v>34932.050000000003</v>
      </c>
      <c r="Q343" s="249">
        <f t="shared" si="45"/>
        <v>34932.050000000003</v>
      </c>
      <c r="R343" s="249">
        <f t="shared" si="46"/>
        <v>230551.52999999997</v>
      </c>
      <c r="S343" s="249"/>
      <c r="T343" s="252">
        <f t="shared" si="47"/>
        <v>468089.47000000003</v>
      </c>
      <c r="U343" s="257"/>
      <c r="V343" s="249" t="e">
        <f>ROUND(#REF!*W$18,0)*$W$15</f>
        <v>#REF!</v>
      </c>
      <c r="W343" s="249" t="e">
        <f>PMT((1+Piloto!#REF!)^(IF($W$14="Semestrais",6,IF($W$14="Anuais",12,1)))-1,$W$15,-V343)</f>
        <v>#REF!</v>
      </c>
      <c r="X343" s="249" t="e">
        <f>ROUND(#REF!*Y$18,0)*$Y$15</f>
        <v>#REF!</v>
      </c>
      <c r="Y343" s="249" t="e">
        <f>PMT((1+Piloto!#REF!)^(IF($Y$14="Semestrais",6,IF($Y$14="Anuais",12,1)))-1,$Y$15,-X343)</f>
        <v>#REF!</v>
      </c>
      <c r="Z343" s="248"/>
      <c r="AA343" s="48" t="str">
        <f>VLOOKUP(A343,Piloto!B421:I798,4,FALSE)</f>
        <v>Contrato</v>
      </c>
      <c r="AD343" s="342"/>
      <c r="AE343" s="342"/>
      <c r="AF343" s="342"/>
      <c r="AG343" s="271"/>
    </row>
    <row r="344" spans="1:33" ht="24" hidden="1">
      <c r="A344" s="253">
        <f>Piloto!B422</f>
        <v>3307</v>
      </c>
      <c r="B344" s="253" t="s">
        <v>160</v>
      </c>
      <c r="C344" s="341">
        <f>Piloto!G422</f>
        <v>66.95</v>
      </c>
      <c r="D344" s="250">
        <v>66.95</v>
      </c>
      <c r="E344" s="250"/>
      <c r="F344" s="251">
        <v>148</v>
      </c>
      <c r="G344" s="251" t="s">
        <v>197</v>
      </c>
      <c r="H344" s="251"/>
      <c r="I344" s="338"/>
      <c r="J344" s="338"/>
      <c r="K344" s="336">
        <f t="shared" si="40"/>
        <v>9718.1926811053017</v>
      </c>
      <c r="L344" s="336">
        <f>VLOOKUP(A344,Piloto!$B$97:$G$442,5,FALSE)</f>
        <v>650633</v>
      </c>
      <c r="M344" s="249">
        <f t="shared" si="41"/>
        <v>26025.32</v>
      </c>
      <c r="N344" s="249">
        <f t="shared" si="42"/>
        <v>13012.66</v>
      </c>
      <c r="O344" s="249">
        <f t="shared" si="43"/>
        <v>10572.786250000001</v>
      </c>
      <c r="P344" s="249">
        <f t="shared" si="44"/>
        <v>32531.65</v>
      </c>
      <c r="Q344" s="249">
        <f t="shared" si="45"/>
        <v>32531.65</v>
      </c>
      <c r="R344" s="249">
        <f t="shared" si="46"/>
        <v>214708.88999999998</v>
      </c>
      <c r="S344" s="249"/>
      <c r="T344" s="252">
        <f t="shared" si="47"/>
        <v>435924.11000000004</v>
      </c>
      <c r="U344" s="257"/>
      <c r="V344" s="249" t="e">
        <f>ROUND(#REF!*W$18,0)*$W$15</f>
        <v>#REF!</v>
      </c>
      <c r="W344" s="249" t="e">
        <f>PMT((1+Piloto!#REF!)^(IF($W$14="Semestrais",6,IF($W$14="Anuais",12,1)))-1,$W$15,-V344)</f>
        <v>#REF!</v>
      </c>
      <c r="X344" s="249" t="e">
        <f>ROUND(#REF!*Y$18,0)*$Y$15</f>
        <v>#REF!</v>
      </c>
      <c r="Y344" s="249" t="e">
        <f>PMT((1+Piloto!#REF!)^(IF($Y$14="Semestrais",6,IF($Y$14="Anuais",12,1)))-1,$Y$15,-X344)</f>
        <v>#REF!</v>
      </c>
      <c r="Z344" s="248"/>
      <c r="AA344" s="48" t="str">
        <f>VLOOKUP(A344,Piloto!B422:I799,4,FALSE)</f>
        <v>Contrato</v>
      </c>
      <c r="AD344" s="342"/>
      <c r="AE344" s="342"/>
      <c r="AF344" s="342"/>
      <c r="AG344" s="271"/>
    </row>
    <row r="345" spans="1:33" ht="24" hidden="1">
      <c r="A345" s="253">
        <f>Piloto!B423</f>
        <v>3308</v>
      </c>
      <c r="B345" s="253" t="s">
        <v>160</v>
      </c>
      <c r="C345" s="341">
        <f>Piloto!G423</f>
        <v>66.930000000000007</v>
      </c>
      <c r="D345" s="250">
        <v>66.930000000000007</v>
      </c>
      <c r="E345" s="250"/>
      <c r="F345" s="251">
        <v>147</v>
      </c>
      <c r="G345" s="251" t="s">
        <v>197</v>
      </c>
      <c r="H345" s="251"/>
      <c r="I345" s="338"/>
      <c r="J345" s="338"/>
      <c r="K345" s="336">
        <f t="shared" si="40"/>
        <v>9718.1981174361263</v>
      </c>
      <c r="L345" s="336">
        <f>VLOOKUP(A345,Piloto!$B$97:$G$442,5,FALSE)</f>
        <v>650439</v>
      </c>
      <c r="M345" s="249">
        <f t="shared" si="41"/>
        <v>26017.56</v>
      </c>
      <c r="N345" s="249">
        <f t="shared" si="42"/>
        <v>13008.78</v>
      </c>
      <c r="O345" s="249">
        <f t="shared" si="43"/>
        <v>10569.633750000001</v>
      </c>
      <c r="P345" s="249">
        <f t="shared" si="44"/>
        <v>32521.95</v>
      </c>
      <c r="Q345" s="249">
        <f t="shared" si="45"/>
        <v>32521.95</v>
      </c>
      <c r="R345" s="249">
        <f t="shared" si="46"/>
        <v>214644.87000000005</v>
      </c>
      <c r="S345" s="249"/>
      <c r="T345" s="252">
        <f t="shared" si="47"/>
        <v>435794.13</v>
      </c>
      <c r="U345" s="257"/>
      <c r="V345" s="249" t="e">
        <f>ROUND(#REF!*W$18,0)*$W$15</f>
        <v>#REF!</v>
      </c>
      <c r="W345" s="249" t="e">
        <f>PMT((1+Piloto!#REF!)^(IF($W$14="Semestrais",6,IF($W$14="Anuais",12,1)))-1,$W$15,-V345)</f>
        <v>#REF!</v>
      </c>
      <c r="X345" s="249" t="e">
        <f>ROUND(#REF!*Y$18,0)*$Y$15</f>
        <v>#REF!</v>
      </c>
      <c r="Y345" s="249" t="e">
        <f>PMT((1+Piloto!#REF!)^(IF($Y$14="Semestrais",6,IF($Y$14="Anuais",12,1)))-1,$Y$15,-X345)</f>
        <v>#REF!</v>
      </c>
      <c r="Z345" s="248"/>
      <c r="AA345" s="48" t="str">
        <f>VLOOKUP(A345,Piloto!B423:I800,4,FALSE)</f>
        <v>Contrato</v>
      </c>
      <c r="AD345" s="342"/>
      <c r="AE345" s="342"/>
      <c r="AF345" s="342"/>
      <c r="AG345" s="271"/>
    </row>
    <row r="346" spans="1:33" ht="24" hidden="1">
      <c r="A346" s="253">
        <f>Piloto!B424</f>
        <v>3401</v>
      </c>
      <c r="B346" s="253" t="s">
        <v>160</v>
      </c>
      <c r="C346" s="341">
        <f>Piloto!G424</f>
        <v>71.89</v>
      </c>
      <c r="D346" s="250">
        <v>71.89</v>
      </c>
      <c r="E346" s="250"/>
      <c r="F346" s="251" t="s">
        <v>237</v>
      </c>
      <c r="G346" s="251" t="s">
        <v>170</v>
      </c>
      <c r="H346" s="251"/>
      <c r="I346" s="338"/>
      <c r="J346" s="338"/>
      <c r="K346" s="336">
        <f t="shared" si="40"/>
        <v>9718.1944637640845</v>
      </c>
      <c r="L346" s="336">
        <f>VLOOKUP(A346,Piloto!$B$97:$G$442,5,FALSE)</f>
        <v>698641</v>
      </c>
      <c r="M346" s="249">
        <f t="shared" si="41"/>
        <v>27945.64</v>
      </c>
      <c r="N346" s="249">
        <f t="shared" si="42"/>
        <v>13972.82</v>
      </c>
      <c r="O346" s="249">
        <f t="shared" si="43"/>
        <v>11352.91625</v>
      </c>
      <c r="P346" s="249">
        <f t="shared" si="44"/>
        <v>34932.050000000003</v>
      </c>
      <c r="Q346" s="249">
        <f t="shared" si="45"/>
        <v>34932.050000000003</v>
      </c>
      <c r="R346" s="249">
        <f t="shared" si="46"/>
        <v>230551.52999999997</v>
      </c>
      <c r="S346" s="249"/>
      <c r="T346" s="252">
        <f t="shared" si="47"/>
        <v>468089.47000000003</v>
      </c>
      <c r="U346" s="257"/>
      <c r="V346" s="249" t="e">
        <f>ROUND(#REF!*W$18,0)*$W$15</f>
        <v>#REF!</v>
      </c>
      <c r="W346" s="249" t="e">
        <f>PMT((1+Piloto!#REF!)^(IF($W$14="Semestrais",6,IF($W$14="Anuais",12,1)))-1,$W$15,-V346)</f>
        <v>#REF!</v>
      </c>
      <c r="X346" s="249" t="e">
        <f>ROUND(#REF!*Y$18,0)*$Y$15</f>
        <v>#REF!</v>
      </c>
      <c r="Y346" s="249" t="e">
        <f>PMT((1+Piloto!#REF!)^(IF($Y$14="Semestrais",6,IF($Y$14="Anuais",12,1)))-1,$Y$15,-X346)</f>
        <v>#REF!</v>
      </c>
      <c r="Z346" s="248"/>
      <c r="AA346" s="48" t="str">
        <f>VLOOKUP(A346,Piloto!B424:I801,4,FALSE)</f>
        <v>Contrato</v>
      </c>
      <c r="AD346" s="342"/>
      <c r="AE346" s="342"/>
      <c r="AF346" s="342"/>
      <c r="AG346" s="271"/>
    </row>
    <row r="347" spans="1:33" ht="24" hidden="1">
      <c r="A347" s="253">
        <f>Piloto!B425</f>
        <v>3402</v>
      </c>
      <c r="B347" s="253" t="s">
        <v>160</v>
      </c>
      <c r="C347" s="341">
        <f>Piloto!G425</f>
        <v>72.98</v>
      </c>
      <c r="D347" s="250">
        <v>69.81</v>
      </c>
      <c r="E347" s="250"/>
      <c r="F347" s="251">
        <v>341</v>
      </c>
      <c r="G347" s="251" t="s">
        <v>170</v>
      </c>
      <c r="H347" s="251" t="s">
        <v>238</v>
      </c>
      <c r="I347" s="338">
        <v>3.17</v>
      </c>
      <c r="J347" s="338" t="s">
        <v>170</v>
      </c>
      <c r="K347" s="336">
        <f t="shared" si="40"/>
        <v>9718.1967662373245</v>
      </c>
      <c r="L347" s="336">
        <f>VLOOKUP(A347,Piloto!$B$97:$G$442,5,FALSE)</f>
        <v>709234</v>
      </c>
      <c r="M347" s="249">
        <f t="shared" si="41"/>
        <v>28369.360000000001</v>
      </c>
      <c r="N347" s="249">
        <f t="shared" si="42"/>
        <v>14184.68</v>
      </c>
      <c r="O347" s="249">
        <f t="shared" si="43"/>
        <v>11525.0525</v>
      </c>
      <c r="P347" s="249">
        <f t="shared" si="44"/>
        <v>35461.700000000004</v>
      </c>
      <c r="Q347" s="249">
        <f t="shared" si="45"/>
        <v>35461.700000000004</v>
      </c>
      <c r="R347" s="249">
        <f t="shared" si="46"/>
        <v>234047.22000000003</v>
      </c>
      <c r="S347" s="249"/>
      <c r="T347" s="252">
        <f t="shared" si="47"/>
        <v>475186.78</v>
      </c>
      <c r="U347" s="257"/>
      <c r="V347" s="249" t="e">
        <f>ROUND(#REF!*W$18,0)*$W$15</f>
        <v>#REF!</v>
      </c>
      <c r="W347" s="249" t="e">
        <f>PMT((1+Piloto!#REF!)^(IF($W$14="Semestrais",6,IF($W$14="Anuais",12,1)))-1,$W$15,-V347)</f>
        <v>#REF!</v>
      </c>
      <c r="X347" s="249" t="e">
        <f>ROUND(#REF!*Y$18,0)*$Y$15</f>
        <v>#REF!</v>
      </c>
      <c r="Y347" s="249" t="e">
        <f>PMT((1+Piloto!#REF!)^(IF($Y$14="Semestrais",6,IF($Y$14="Anuais",12,1)))-1,$Y$15,-X347)</f>
        <v>#REF!</v>
      </c>
      <c r="Z347" s="248"/>
      <c r="AA347" s="48" t="str">
        <f>VLOOKUP(A347,Piloto!B425:I802,4,FALSE)</f>
        <v>Contrato</v>
      </c>
      <c r="AD347" s="342"/>
      <c r="AE347" s="342"/>
      <c r="AF347" s="342"/>
      <c r="AG347" s="271"/>
    </row>
    <row r="348" spans="1:33" ht="24" hidden="1">
      <c r="A348" s="253">
        <f>Piloto!B426</f>
        <v>3403</v>
      </c>
      <c r="B348" s="253" t="s">
        <v>157</v>
      </c>
      <c r="C348" s="341">
        <f>Piloto!G426</f>
        <v>52.9</v>
      </c>
      <c r="D348" s="250">
        <v>52.9</v>
      </c>
      <c r="E348" s="250"/>
      <c r="F348" s="251">
        <v>210</v>
      </c>
      <c r="G348" s="251" t="s">
        <v>161</v>
      </c>
      <c r="H348" s="251"/>
      <c r="I348" s="338"/>
      <c r="J348" s="338"/>
      <c r="K348" s="336">
        <f t="shared" si="40"/>
        <v>9803.4593572778831</v>
      </c>
      <c r="L348" s="336">
        <f>VLOOKUP(A348,Piloto!$B$97:$G$442,5,FALSE)</f>
        <v>518603</v>
      </c>
      <c r="M348" s="249">
        <f t="shared" si="41"/>
        <v>20744.12</v>
      </c>
      <c r="N348" s="249">
        <f t="shared" si="42"/>
        <v>10372.06</v>
      </c>
      <c r="O348" s="249">
        <f t="shared" si="43"/>
        <v>8427.2987499999999</v>
      </c>
      <c r="P348" s="249">
        <f t="shared" si="44"/>
        <v>25930.15</v>
      </c>
      <c r="Q348" s="249">
        <f t="shared" si="45"/>
        <v>25930.15</v>
      </c>
      <c r="R348" s="249">
        <f t="shared" si="46"/>
        <v>171138.99</v>
      </c>
      <c r="S348" s="249"/>
      <c r="T348" s="252">
        <f t="shared" si="47"/>
        <v>347464.01</v>
      </c>
      <c r="U348" s="257"/>
      <c r="V348" s="249" t="e">
        <f>ROUND(#REF!*W$18,0)*$W$15</f>
        <v>#REF!</v>
      </c>
      <c r="W348" s="249" t="e">
        <f>PMT((1+Piloto!#REF!)^(IF($W$14="Semestrais",6,IF($W$14="Anuais",12,1)))-1,$W$15,-V348)</f>
        <v>#REF!</v>
      </c>
      <c r="X348" s="249" t="e">
        <f>ROUND(#REF!*Y$18,0)*$Y$15</f>
        <v>#REF!</v>
      </c>
      <c r="Y348" s="249" t="e">
        <f>PMT((1+Piloto!#REF!)^(IF($Y$14="Semestrais",6,IF($Y$14="Anuais",12,1)))-1,$Y$15,-X348)</f>
        <v>#REF!</v>
      </c>
      <c r="Z348" s="248"/>
      <c r="AA348" s="48" t="str">
        <f>VLOOKUP(A348,Piloto!B426:I803,4,FALSE)</f>
        <v>Contrato</v>
      </c>
      <c r="AD348" s="342"/>
      <c r="AE348" s="342"/>
      <c r="AF348" s="342"/>
      <c r="AG348" s="271"/>
    </row>
    <row r="349" spans="1:33" ht="24" hidden="1">
      <c r="A349" s="253">
        <f>Piloto!B427</f>
        <v>3404</v>
      </c>
      <c r="B349" s="253" t="s">
        <v>157</v>
      </c>
      <c r="C349" s="341">
        <f>Piloto!G427</f>
        <v>52.9</v>
      </c>
      <c r="D349" s="250">
        <v>52.9</v>
      </c>
      <c r="E349" s="250"/>
      <c r="F349" s="251">
        <v>347</v>
      </c>
      <c r="G349" s="251" t="s">
        <v>170</v>
      </c>
      <c r="H349" s="251"/>
      <c r="I349" s="338"/>
      <c r="J349" s="338"/>
      <c r="K349" s="336">
        <f t="shared" si="40"/>
        <v>9803.4593572778831</v>
      </c>
      <c r="L349" s="336">
        <f>VLOOKUP(A349,Piloto!$B$97:$G$442,5,FALSE)</f>
        <v>518603</v>
      </c>
      <c r="M349" s="249">
        <f t="shared" si="41"/>
        <v>20744.12</v>
      </c>
      <c r="N349" s="249">
        <f t="shared" si="42"/>
        <v>10372.06</v>
      </c>
      <c r="O349" s="249">
        <f t="shared" si="43"/>
        <v>8427.2987499999999</v>
      </c>
      <c r="P349" s="249">
        <f t="shared" si="44"/>
        <v>25930.15</v>
      </c>
      <c r="Q349" s="249">
        <f t="shared" si="45"/>
        <v>25930.15</v>
      </c>
      <c r="R349" s="249">
        <f t="shared" si="46"/>
        <v>171138.99</v>
      </c>
      <c r="S349" s="249"/>
      <c r="T349" s="252">
        <f t="shared" si="47"/>
        <v>347464.01</v>
      </c>
      <c r="U349" s="257"/>
      <c r="V349" s="249" t="e">
        <f>ROUND(#REF!*W$18,0)*$W$15</f>
        <v>#REF!</v>
      </c>
      <c r="W349" s="249" t="e">
        <f>PMT((1+Piloto!#REF!)^(IF($W$14="Semestrais",6,IF($W$14="Anuais",12,1)))-1,$W$15,-V349)</f>
        <v>#REF!</v>
      </c>
      <c r="X349" s="249" t="e">
        <f>ROUND(#REF!*Y$18,0)*$Y$15</f>
        <v>#REF!</v>
      </c>
      <c r="Y349" s="249" t="e">
        <f>PMT((1+Piloto!#REF!)^(IF($Y$14="Semestrais",6,IF($Y$14="Anuais",12,1)))-1,$Y$15,-X349)</f>
        <v>#REF!</v>
      </c>
      <c r="Z349" s="248"/>
      <c r="AA349" s="48" t="str">
        <f>VLOOKUP(A349,Piloto!B427:I804,4,FALSE)</f>
        <v>Contrato</v>
      </c>
      <c r="AD349" s="342"/>
      <c r="AE349" s="342"/>
      <c r="AF349" s="342"/>
      <c r="AG349" s="271"/>
    </row>
    <row r="350" spans="1:33" ht="24" hidden="1">
      <c r="A350" s="253">
        <f>Piloto!B428</f>
        <v>3405</v>
      </c>
      <c r="B350" s="253" t="s">
        <v>160</v>
      </c>
      <c r="C350" s="341">
        <f>Piloto!G428</f>
        <v>74.460000000000008</v>
      </c>
      <c r="D350" s="250">
        <v>69.81</v>
      </c>
      <c r="E350" s="250"/>
      <c r="F350" s="251">
        <v>301</v>
      </c>
      <c r="G350" s="251" t="s">
        <v>170</v>
      </c>
      <c r="H350" s="251" t="s">
        <v>239</v>
      </c>
      <c r="I350" s="338">
        <v>4.6500000000000004</v>
      </c>
      <c r="J350" s="338" t="s">
        <v>170</v>
      </c>
      <c r="K350" s="336">
        <f t="shared" si="40"/>
        <v>9718.1976900349164</v>
      </c>
      <c r="L350" s="336">
        <f>VLOOKUP(A350,Piloto!$B$97:$G$442,5,FALSE)</f>
        <v>723617</v>
      </c>
      <c r="M350" s="249">
        <f t="shared" si="41"/>
        <v>28944.68</v>
      </c>
      <c r="N350" s="249">
        <f t="shared" si="42"/>
        <v>14472.34</v>
      </c>
      <c r="O350" s="249">
        <f t="shared" si="43"/>
        <v>11758.776250000001</v>
      </c>
      <c r="P350" s="249">
        <f t="shared" si="44"/>
        <v>36180.85</v>
      </c>
      <c r="Q350" s="249">
        <f t="shared" si="45"/>
        <v>36180.85</v>
      </c>
      <c r="R350" s="249">
        <f t="shared" si="46"/>
        <v>238793.61000000004</v>
      </c>
      <c r="S350" s="249"/>
      <c r="T350" s="252">
        <f t="shared" si="47"/>
        <v>484823.39</v>
      </c>
      <c r="U350" s="257"/>
      <c r="V350" s="249" t="e">
        <f>ROUND(#REF!*W$18,0)*$W$15</f>
        <v>#REF!</v>
      </c>
      <c r="W350" s="249" t="e">
        <f>PMT((1+Piloto!#REF!)^(IF($W$14="Semestrais",6,IF($W$14="Anuais",12,1)))-1,$W$15,-V350)</f>
        <v>#REF!</v>
      </c>
      <c r="X350" s="249" t="e">
        <f>ROUND(#REF!*Y$18,0)*$Y$15</f>
        <v>#REF!</v>
      </c>
      <c r="Y350" s="249" t="e">
        <f>PMT((1+Piloto!#REF!)^(IF($Y$14="Semestrais",6,IF($Y$14="Anuais",12,1)))-1,$Y$15,-X350)</f>
        <v>#REF!</v>
      </c>
      <c r="Z350" s="248"/>
      <c r="AA350" s="48" t="str">
        <f>VLOOKUP(A350,Piloto!B428:I805,4,FALSE)</f>
        <v>Contrato</v>
      </c>
      <c r="AD350" s="342"/>
      <c r="AE350" s="342"/>
      <c r="AF350" s="342"/>
      <c r="AG350" s="271"/>
    </row>
    <row r="351" spans="1:33" ht="24" hidden="1">
      <c r="A351" s="253">
        <f>Piloto!B429</f>
        <v>3406</v>
      </c>
      <c r="B351" s="253" t="s">
        <v>160</v>
      </c>
      <c r="C351" s="341">
        <f>Piloto!G429</f>
        <v>71.89</v>
      </c>
      <c r="D351" s="250">
        <v>71.89</v>
      </c>
      <c r="E351" s="250"/>
      <c r="F351" s="251">
        <v>302</v>
      </c>
      <c r="G351" s="251" t="s">
        <v>170</v>
      </c>
      <c r="H351" s="251"/>
      <c r="I351" s="338"/>
      <c r="J351" s="338"/>
      <c r="K351" s="336">
        <f t="shared" si="40"/>
        <v>9718.1944637640845</v>
      </c>
      <c r="L351" s="336">
        <f>VLOOKUP(A351,Piloto!$B$97:$G$442,5,FALSE)</f>
        <v>698641</v>
      </c>
      <c r="M351" s="249">
        <f t="shared" si="41"/>
        <v>27945.64</v>
      </c>
      <c r="N351" s="249">
        <f t="shared" si="42"/>
        <v>13972.82</v>
      </c>
      <c r="O351" s="249">
        <f t="shared" si="43"/>
        <v>11352.91625</v>
      </c>
      <c r="P351" s="249">
        <f t="shared" si="44"/>
        <v>34932.050000000003</v>
      </c>
      <c r="Q351" s="249">
        <f t="shared" si="45"/>
        <v>34932.050000000003</v>
      </c>
      <c r="R351" s="249">
        <f t="shared" si="46"/>
        <v>230551.52999999997</v>
      </c>
      <c r="S351" s="249"/>
      <c r="T351" s="252">
        <f t="shared" si="47"/>
        <v>468089.47000000003</v>
      </c>
      <c r="U351" s="257"/>
      <c r="V351" s="249" t="e">
        <f>ROUND(#REF!*W$18,0)*$W$15</f>
        <v>#REF!</v>
      </c>
      <c r="W351" s="249" t="e">
        <f>PMT((1+Piloto!#REF!)^(IF($W$14="Semestrais",6,IF($W$14="Anuais",12,1)))-1,$W$15,-V351)</f>
        <v>#REF!</v>
      </c>
      <c r="X351" s="249" t="e">
        <f>ROUND(#REF!*Y$18,0)*$Y$15</f>
        <v>#REF!</v>
      </c>
      <c r="Y351" s="249" t="e">
        <f>PMT((1+Piloto!#REF!)^(IF($Y$14="Semestrais",6,IF($Y$14="Anuais",12,1)))-1,$Y$15,-X351)</f>
        <v>#REF!</v>
      </c>
      <c r="Z351" s="248"/>
      <c r="AA351" s="48" t="str">
        <f>VLOOKUP(A351,Piloto!B429:I806,4,FALSE)</f>
        <v>Contrato</v>
      </c>
      <c r="AD351" s="342"/>
      <c r="AE351" s="342"/>
      <c r="AF351" s="342"/>
      <c r="AG351" s="271"/>
    </row>
    <row r="352" spans="1:33" ht="24">
      <c r="A352" s="253">
        <f>Piloto!B430</f>
        <v>3407</v>
      </c>
      <c r="B352" s="253" t="s">
        <v>160</v>
      </c>
      <c r="C352" s="341">
        <f>Piloto!G430</f>
        <v>70.2</v>
      </c>
      <c r="D352" s="250">
        <v>66.95</v>
      </c>
      <c r="E352" s="250"/>
      <c r="F352" s="251">
        <v>340</v>
      </c>
      <c r="G352" s="251" t="s">
        <v>170</v>
      </c>
      <c r="H352" s="251" t="s">
        <v>240</v>
      </c>
      <c r="I352" s="338">
        <v>3.25</v>
      </c>
      <c r="J352" s="338" t="s">
        <v>170</v>
      </c>
      <c r="K352" s="336">
        <f t="shared" si="40"/>
        <v>9718.1908831908822</v>
      </c>
      <c r="L352" s="336">
        <f>VLOOKUP(A352,Piloto!$B$97:$G$442,5,FALSE)</f>
        <v>682217</v>
      </c>
      <c r="M352" s="249">
        <f t="shared" si="41"/>
        <v>27288.68</v>
      </c>
      <c r="N352" s="249">
        <f t="shared" si="42"/>
        <v>13644.34</v>
      </c>
      <c r="O352" s="249">
        <f t="shared" si="43"/>
        <v>11086.026250000001</v>
      </c>
      <c r="P352" s="249">
        <f t="shared" si="44"/>
        <v>34110.85</v>
      </c>
      <c r="Q352" s="249">
        <f t="shared" si="45"/>
        <v>34110.85</v>
      </c>
      <c r="R352" s="249">
        <f t="shared" si="46"/>
        <v>225131.61000000004</v>
      </c>
      <c r="S352" s="249"/>
      <c r="T352" s="252">
        <f t="shared" si="47"/>
        <v>457085.39</v>
      </c>
      <c r="U352" s="257"/>
      <c r="V352" s="249" t="e">
        <f>ROUND(#REF!*W$18,0)*$W$15</f>
        <v>#REF!</v>
      </c>
      <c r="W352" s="249" t="e">
        <f>PMT((1+Piloto!#REF!)^(IF($W$14="Semestrais",6,IF($W$14="Anuais",12,1)))-1,$W$15,-V352)</f>
        <v>#REF!</v>
      </c>
      <c r="X352" s="249" t="e">
        <f>ROUND(#REF!*Y$18,0)*$Y$15</f>
        <v>#REF!</v>
      </c>
      <c r="Y352" s="249" t="e">
        <f>PMT((1+Piloto!#REF!)^(IF($Y$14="Semestrais",6,IF($Y$14="Anuais",12,1)))-1,$Y$15,-X352)</f>
        <v>#REF!</v>
      </c>
      <c r="Z352" s="248"/>
      <c r="AA352" s="48" t="str">
        <f>VLOOKUP(A352,Piloto!B430:I807,4,FALSE)</f>
        <v>Disponivel</v>
      </c>
      <c r="AD352" s="342"/>
      <c r="AE352" s="342"/>
      <c r="AF352" s="342"/>
      <c r="AG352" s="271"/>
    </row>
    <row r="353" spans="1:33" ht="24" hidden="1">
      <c r="A353" s="253">
        <f>Piloto!B431</f>
        <v>3408</v>
      </c>
      <c r="B353" s="253" t="s">
        <v>160</v>
      </c>
      <c r="C353" s="341">
        <f>Piloto!G431</f>
        <v>66.930000000000007</v>
      </c>
      <c r="D353" s="250">
        <v>66.930000000000007</v>
      </c>
      <c r="E353" s="250"/>
      <c r="F353" s="251">
        <v>335</v>
      </c>
      <c r="G353" s="251" t="s">
        <v>170</v>
      </c>
      <c r="H353" s="251"/>
      <c r="I353" s="338"/>
      <c r="J353" s="338"/>
      <c r="K353" s="336">
        <f t="shared" si="40"/>
        <v>9718.1981174361263</v>
      </c>
      <c r="L353" s="336">
        <f>VLOOKUP(A353,Piloto!$B$97:$G$442,5,FALSE)</f>
        <v>650439</v>
      </c>
      <c r="M353" s="249">
        <f t="shared" si="41"/>
        <v>26017.56</v>
      </c>
      <c r="N353" s="249">
        <f t="shared" si="42"/>
        <v>13008.78</v>
      </c>
      <c r="O353" s="249">
        <f t="shared" si="43"/>
        <v>10569.633750000001</v>
      </c>
      <c r="P353" s="249">
        <f t="shared" si="44"/>
        <v>32521.95</v>
      </c>
      <c r="Q353" s="249">
        <f t="shared" si="45"/>
        <v>32521.95</v>
      </c>
      <c r="R353" s="249">
        <f t="shared" si="46"/>
        <v>214644.87000000005</v>
      </c>
      <c r="S353" s="249"/>
      <c r="T353" s="252">
        <f t="shared" si="47"/>
        <v>435794.13</v>
      </c>
      <c r="U353" s="257"/>
      <c r="V353" s="249" t="e">
        <f>ROUND(#REF!*W$18,0)*$W$15</f>
        <v>#REF!</v>
      </c>
      <c r="W353" s="249" t="e">
        <f>PMT((1+Piloto!#REF!)^(IF($W$14="Semestrais",6,IF($W$14="Anuais",12,1)))-1,$W$15,-V353)</f>
        <v>#REF!</v>
      </c>
      <c r="X353" s="249" t="e">
        <f>ROUND(#REF!*Y$18,0)*$Y$15</f>
        <v>#REF!</v>
      </c>
      <c r="Y353" s="249" t="e">
        <f>PMT((1+Piloto!#REF!)^(IF($Y$14="Semestrais",6,IF($Y$14="Anuais",12,1)))-1,$Y$15,-X353)</f>
        <v>#REF!</v>
      </c>
      <c r="Z353" s="248"/>
      <c r="AA353" s="48" t="str">
        <f>VLOOKUP(A353,Piloto!B431:I808,4,FALSE)</f>
        <v>Contrato</v>
      </c>
      <c r="AD353" s="342"/>
      <c r="AE353" s="342"/>
      <c r="AF353" s="342"/>
      <c r="AG353" s="271"/>
    </row>
    <row r="354" spans="1:33" ht="24" hidden="1">
      <c r="A354" s="253">
        <f>Piloto!B432</f>
        <v>3501</v>
      </c>
      <c r="B354" s="253" t="s">
        <v>167</v>
      </c>
      <c r="C354" s="341">
        <f>Piloto!G432</f>
        <v>37.39</v>
      </c>
      <c r="D354" s="250">
        <v>35.36</v>
      </c>
      <c r="E354" s="250">
        <v>2.0299999999999998</v>
      </c>
      <c r="F354" s="251">
        <v>333</v>
      </c>
      <c r="G354" s="251" t="s">
        <v>170</v>
      </c>
      <c r="H354" s="251"/>
      <c r="I354" s="338"/>
      <c r="J354" s="338"/>
      <c r="K354" s="336">
        <f t="shared" si="40"/>
        <v>9773.5490772933936</v>
      </c>
      <c r="L354" s="336">
        <f>VLOOKUP(A354,Piloto!$B$97:$G$442,5,FALSE)</f>
        <v>365433</v>
      </c>
      <c r="M354" s="249">
        <f t="shared" si="41"/>
        <v>14617.32</v>
      </c>
      <c r="N354" s="249">
        <f t="shared" si="42"/>
        <v>7308.66</v>
      </c>
      <c r="O354" s="249">
        <f t="shared" si="43"/>
        <v>5938.2862500000001</v>
      </c>
      <c r="P354" s="249">
        <f t="shared" si="44"/>
        <v>18271.650000000001</v>
      </c>
      <c r="Q354" s="249">
        <f t="shared" si="45"/>
        <v>18271.650000000001</v>
      </c>
      <c r="R354" s="249">
        <f t="shared" si="46"/>
        <v>120592.88999999998</v>
      </c>
      <c r="S354" s="249"/>
      <c r="T354" s="252">
        <f t="shared" si="47"/>
        <v>244840.11000000002</v>
      </c>
      <c r="U354" s="257"/>
      <c r="V354" s="249" t="e">
        <f>ROUND(#REF!*W$18,0)*$W$15</f>
        <v>#REF!</v>
      </c>
      <c r="W354" s="249" t="e">
        <f>PMT((1+Piloto!#REF!)^(IF($W$14="Semestrais",6,IF($W$14="Anuais",12,1)))-1,$W$15,-V354)</f>
        <v>#REF!</v>
      </c>
      <c r="X354" s="249" t="e">
        <f>ROUND(#REF!*Y$18,0)*$Y$15</f>
        <v>#REF!</v>
      </c>
      <c r="Y354" s="249" t="e">
        <f>PMT((1+Piloto!#REF!)^(IF($Y$14="Semestrais",6,IF($Y$14="Anuais",12,1)))-1,$Y$15,-X354)</f>
        <v>#REF!</v>
      </c>
      <c r="Z354" s="248"/>
      <c r="AA354" s="48" t="str">
        <f>VLOOKUP(A354,Piloto!B432:I809,4,FALSE)</f>
        <v>Contrato</v>
      </c>
      <c r="AD354" s="342"/>
      <c r="AE354" s="342"/>
      <c r="AF354" s="342"/>
      <c r="AG354" s="271"/>
    </row>
    <row r="355" spans="1:33" ht="24" hidden="1">
      <c r="A355" s="253">
        <f>Piloto!B433</f>
        <v>3502</v>
      </c>
      <c r="B355" s="253" t="s">
        <v>160</v>
      </c>
      <c r="C355" s="341">
        <f>Piloto!G433</f>
        <v>74.94</v>
      </c>
      <c r="D355" s="250">
        <v>69.81</v>
      </c>
      <c r="E355" s="250"/>
      <c r="F355" s="251">
        <v>312</v>
      </c>
      <c r="G355" s="251" t="s">
        <v>170</v>
      </c>
      <c r="H355" s="251" t="s">
        <v>241</v>
      </c>
      <c r="I355" s="338">
        <v>5.13</v>
      </c>
      <c r="J355" s="338" t="s">
        <v>170</v>
      </c>
      <c r="K355" s="336">
        <f t="shared" si="40"/>
        <v>9718.2012276487858</v>
      </c>
      <c r="L355" s="336">
        <f>VLOOKUP(A355,Piloto!$B$97:$G$442,5,FALSE)</f>
        <v>728282</v>
      </c>
      <c r="M355" s="249">
        <f t="shared" si="41"/>
        <v>29131.279999999999</v>
      </c>
      <c r="N355" s="249">
        <f t="shared" si="42"/>
        <v>14565.64</v>
      </c>
      <c r="O355" s="249">
        <f t="shared" si="43"/>
        <v>11834.5825</v>
      </c>
      <c r="P355" s="249">
        <f t="shared" si="44"/>
        <v>36414.1</v>
      </c>
      <c r="Q355" s="249">
        <f t="shared" si="45"/>
        <v>36414.1</v>
      </c>
      <c r="R355" s="249">
        <f t="shared" si="46"/>
        <v>240333.06</v>
      </c>
      <c r="S355" s="249"/>
      <c r="T355" s="252">
        <f t="shared" si="47"/>
        <v>487948.94</v>
      </c>
      <c r="U355" s="257"/>
      <c r="V355" s="249" t="e">
        <f>ROUND(#REF!*W$18,0)*$W$15</f>
        <v>#REF!</v>
      </c>
      <c r="W355" s="249" t="e">
        <f>PMT((1+Piloto!#REF!)^(IF($W$14="Semestrais",6,IF($W$14="Anuais",12,1)))-1,$W$15,-V355)</f>
        <v>#REF!</v>
      </c>
      <c r="X355" s="249" t="e">
        <f>ROUND(#REF!*Y$18,0)*$Y$15</f>
        <v>#REF!</v>
      </c>
      <c r="Y355" s="249" t="e">
        <f>PMT((1+Piloto!#REF!)^(IF($Y$14="Semestrais",6,IF($Y$14="Anuais",12,1)))-1,$Y$15,-X355)</f>
        <v>#REF!</v>
      </c>
      <c r="Z355" s="248"/>
      <c r="AA355" s="48" t="str">
        <f>VLOOKUP(A355,Piloto!B433:I810,4,FALSE)</f>
        <v>Contrato</v>
      </c>
      <c r="AD355" s="342"/>
      <c r="AE355" s="342"/>
      <c r="AF355" s="342"/>
      <c r="AG355" s="271"/>
    </row>
    <row r="356" spans="1:33" ht="24" hidden="1">
      <c r="A356" s="253">
        <f>Piloto!B434</f>
        <v>3503</v>
      </c>
      <c r="B356" s="253" t="s">
        <v>157</v>
      </c>
      <c r="C356" s="341">
        <f>Piloto!G434</f>
        <v>52.9</v>
      </c>
      <c r="D356" s="250">
        <v>52.9</v>
      </c>
      <c r="E356" s="250"/>
      <c r="F356" s="251">
        <v>338</v>
      </c>
      <c r="G356" s="251" t="s">
        <v>170</v>
      </c>
      <c r="H356" s="251"/>
      <c r="I356" s="338"/>
      <c r="J356" s="338"/>
      <c r="K356" s="336">
        <f t="shared" si="40"/>
        <v>9803.4593572778831</v>
      </c>
      <c r="L356" s="336">
        <f>VLOOKUP(A356,Piloto!$B$97:$G$442,5,FALSE)</f>
        <v>518603</v>
      </c>
      <c r="M356" s="249">
        <f t="shared" si="41"/>
        <v>20744.12</v>
      </c>
      <c r="N356" s="249">
        <f t="shared" si="42"/>
        <v>10372.06</v>
      </c>
      <c r="O356" s="249">
        <f t="shared" si="43"/>
        <v>8427.2987499999999</v>
      </c>
      <c r="P356" s="249">
        <f t="shared" si="44"/>
        <v>25930.15</v>
      </c>
      <c r="Q356" s="249">
        <f t="shared" si="45"/>
        <v>25930.15</v>
      </c>
      <c r="R356" s="249">
        <f t="shared" si="46"/>
        <v>171138.99</v>
      </c>
      <c r="S356" s="249"/>
      <c r="T356" s="252">
        <f t="shared" si="47"/>
        <v>347464.01</v>
      </c>
      <c r="U356" s="257"/>
      <c r="V356" s="249" t="e">
        <f>ROUND(#REF!*W$18,0)*$W$15</f>
        <v>#REF!</v>
      </c>
      <c r="W356" s="249" t="e">
        <f>PMT((1+Piloto!#REF!)^(IF($W$14="Semestrais",6,IF($W$14="Anuais",12,1)))-1,$W$15,-V356)</f>
        <v>#REF!</v>
      </c>
      <c r="X356" s="249" t="e">
        <f>ROUND(#REF!*Y$18,0)*$Y$15</f>
        <v>#REF!</v>
      </c>
      <c r="Y356" s="249" t="e">
        <f>PMT((1+Piloto!#REF!)^(IF($Y$14="Semestrais",6,IF($Y$14="Anuais",12,1)))-1,$Y$15,-X356)</f>
        <v>#REF!</v>
      </c>
      <c r="Z356" s="248"/>
      <c r="AA356" s="48" t="str">
        <f>VLOOKUP(A356,Piloto!B434:I811,4,FALSE)</f>
        <v>Contrato</v>
      </c>
      <c r="AD356" s="342"/>
      <c r="AE356" s="342"/>
      <c r="AF356" s="342"/>
      <c r="AG356" s="271"/>
    </row>
    <row r="357" spans="1:33" ht="24" hidden="1">
      <c r="A357" s="253">
        <f>Piloto!B435</f>
        <v>3504</v>
      </c>
      <c r="B357" s="253" t="s">
        <v>157</v>
      </c>
      <c r="C357" s="341">
        <f>Piloto!G435</f>
        <v>52.9</v>
      </c>
      <c r="D357" s="250">
        <v>52.9</v>
      </c>
      <c r="E357" s="250"/>
      <c r="F357" s="251">
        <v>348</v>
      </c>
      <c r="G357" s="251" t="s">
        <v>170</v>
      </c>
      <c r="H357" s="251"/>
      <c r="I357" s="338"/>
      <c r="J357" s="338"/>
      <c r="K357" s="336">
        <f t="shared" si="40"/>
        <v>9803.4593572778831</v>
      </c>
      <c r="L357" s="336">
        <f>VLOOKUP(A357,Piloto!$B$97:$G$442,5,FALSE)</f>
        <v>518603</v>
      </c>
      <c r="M357" s="249">
        <f t="shared" si="41"/>
        <v>20744.12</v>
      </c>
      <c r="N357" s="249">
        <f t="shared" si="42"/>
        <v>10372.06</v>
      </c>
      <c r="O357" s="249">
        <f t="shared" si="43"/>
        <v>8427.2987499999999</v>
      </c>
      <c r="P357" s="249">
        <f t="shared" si="44"/>
        <v>25930.15</v>
      </c>
      <c r="Q357" s="249">
        <f t="shared" si="45"/>
        <v>25930.15</v>
      </c>
      <c r="R357" s="249">
        <f t="shared" si="46"/>
        <v>171138.99</v>
      </c>
      <c r="S357" s="249"/>
      <c r="T357" s="252">
        <f t="shared" si="47"/>
        <v>347464.01</v>
      </c>
      <c r="U357" s="257"/>
      <c r="V357" s="249" t="e">
        <f>ROUND(#REF!*W$18,0)*$W$15</f>
        <v>#REF!</v>
      </c>
      <c r="W357" s="249" t="e">
        <f>PMT((1+Piloto!#REF!)^(IF($W$14="Semestrais",6,IF($W$14="Anuais",12,1)))-1,$W$15,-V357)</f>
        <v>#REF!</v>
      </c>
      <c r="X357" s="249" t="e">
        <f>ROUND(#REF!*Y$18,0)*$Y$15</f>
        <v>#REF!</v>
      </c>
      <c r="Y357" s="249" t="e">
        <f>PMT((1+Piloto!#REF!)^(IF($Y$14="Semestrais",6,IF($Y$14="Anuais",12,1)))-1,$Y$15,-X357)</f>
        <v>#REF!</v>
      </c>
      <c r="Z357" s="248"/>
      <c r="AA357" s="48" t="str">
        <f>VLOOKUP(A357,Piloto!B435:I812,4,FALSE)</f>
        <v>Contrato</v>
      </c>
      <c r="AD357" s="342"/>
      <c r="AE357" s="342"/>
      <c r="AF357" s="342"/>
      <c r="AG357" s="271"/>
    </row>
    <row r="358" spans="1:33" ht="24" hidden="1">
      <c r="A358" s="253">
        <f>Piloto!B436</f>
        <v>3505</v>
      </c>
      <c r="B358" s="253" t="s">
        <v>160</v>
      </c>
      <c r="C358" s="341">
        <f>Piloto!G436</f>
        <v>73.13</v>
      </c>
      <c r="D358" s="250">
        <v>69.81</v>
      </c>
      <c r="E358" s="250"/>
      <c r="F358" s="251">
        <v>300</v>
      </c>
      <c r="G358" s="251" t="s">
        <v>170</v>
      </c>
      <c r="H358" s="251" t="s">
        <v>242</v>
      </c>
      <c r="I358" s="338">
        <v>3.32</v>
      </c>
      <c r="J358" s="338" t="s">
        <v>170</v>
      </c>
      <c r="K358" s="336">
        <f t="shared" si="40"/>
        <v>9718.2004649254759</v>
      </c>
      <c r="L358" s="336">
        <f>VLOOKUP(A358,Piloto!$B$97:$G$442,5,FALSE)</f>
        <v>710692</v>
      </c>
      <c r="M358" s="249">
        <f t="shared" si="41"/>
        <v>28427.68</v>
      </c>
      <c r="N358" s="249">
        <f t="shared" si="42"/>
        <v>14213.84</v>
      </c>
      <c r="O358" s="249">
        <f t="shared" si="43"/>
        <v>11548.745000000001</v>
      </c>
      <c r="P358" s="249">
        <f t="shared" si="44"/>
        <v>35534.6</v>
      </c>
      <c r="Q358" s="249">
        <f t="shared" si="45"/>
        <v>35534.6</v>
      </c>
      <c r="R358" s="249">
        <f t="shared" si="46"/>
        <v>234528.36000000004</v>
      </c>
      <c r="S358" s="249"/>
      <c r="T358" s="252">
        <f t="shared" si="47"/>
        <v>476163.64</v>
      </c>
      <c r="U358" s="257"/>
      <c r="V358" s="249" t="e">
        <f>ROUND(#REF!*W$18,0)*$W$15</f>
        <v>#REF!</v>
      </c>
      <c r="W358" s="249" t="e">
        <f>PMT((1+Piloto!#REF!)^(IF($W$14="Semestrais",6,IF($W$14="Anuais",12,1)))-1,$W$15,-V358)</f>
        <v>#REF!</v>
      </c>
      <c r="X358" s="249" t="e">
        <f>ROUND(#REF!*Y$18,0)*$Y$15</f>
        <v>#REF!</v>
      </c>
      <c r="Y358" s="249" t="e">
        <f>PMT((1+Piloto!#REF!)^(IF($Y$14="Semestrais",6,IF($Y$14="Anuais",12,1)))-1,$Y$15,-X358)</f>
        <v>#REF!</v>
      </c>
      <c r="Z358" s="248"/>
      <c r="AA358" s="48" t="str">
        <f>VLOOKUP(A358,Piloto!B436:I813,4,FALSE)</f>
        <v>Contrato</v>
      </c>
      <c r="AD358" s="342"/>
      <c r="AE358" s="342"/>
      <c r="AF358" s="342"/>
      <c r="AG358" s="271"/>
    </row>
    <row r="359" spans="1:33" ht="24" hidden="1">
      <c r="A359" s="253">
        <f>Piloto!B437</f>
        <v>3506</v>
      </c>
      <c r="B359" s="253" t="s">
        <v>160</v>
      </c>
      <c r="C359" s="341">
        <f>Piloto!G437</f>
        <v>71.89</v>
      </c>
      <c r="D359" s="250">
        <v>71.89</v>
      </c>
      <c r="E359" s="250"/>
      <c r="F359" s="251">
        <v>303</v>
      </c>
      <c r="G359" s="251" t="s">
        <v>170</v>
      </c>
      <c r="H359" s="251"/>
      <c r="I359" s="338"/>
      <c r="J359" s="338"/>
      <c r="K359" s="336">
        <f t="shared" si="40"/>
        <v>9718.1944637640845</v>
      </c>
      <c r="L359" s="336">
        <f>VLOOKUP(A359,Piloto!$B$97:$G$442,5,FALSE)</f>
        <v>698641</v>
      </c>
      <c r="M359" s="249">
        <f t="shared" si="41"/>
        <v>27945.64</v>
      </c>
      <c r="N359" s="249">
        <f t="shared" si="42"/>
        <v>13972.82</v>
      </c>
      <c r="O359" s="249">
        <f t="shared" si="43"/>
        <v>11352.91625</v>
      </c>
      <c r="P359" s="249">
        <f t="shared" si="44"/>
        <v>34932.050000000003</v>
      </c>
      <c r="Q359" s="249">
        <f t="shared" si="45"/>
        <v>34932.050000000003</v>
      </c>
      <c r="R359" s="249">
        <f t="shared" si="46"/>
        <v>230551.52999999997</v>
      </c>
      <c r="S359" s="249"/>
      <c r="T359" s="252">
        <f t="shared" si="47"/>
        <v>468089.47000000003</v>
      </c>
      <c r="U359" s="257"/>
      <c r="V359" s="249" t="e">
        <f>ROUND(#REF!*W$18,0)*$W$15</f>
        <v>#REF!</v>
      </c>
      <c r="W359" s="249" t="e">
        <f>PMT((1+Piloto!#REF!)^(IF($W$14="Semestrais",6,IF($W$14="Anuais",12,1)))-1,$W$15,-V359)</f>
        <v>#REF!</v>
      </c>
      <c r="X359" s="249" t="e">
        <f>ROUND(#REF!*Y$18,0)*$Y$15</f>
        <v>#REF!</v>
      </c>
      <c r="Y359" s="249" t="e">
        <f>PMT((1+Piloto!#REF!)^(IF($Y$14="Semestrais",6,IF($Y$14="Anuais",12,1)))-1,$Y$15,-X359)</f>
        <v>#REF!</v>
      </c>
      <c r="Z359" s="248"/>
      <c r="AA359" s="48" t="str">
        <f>VLOOKUP(A359,Piloto!B437:I814,4,FALSE)</f>
        <v>Contrato</v>
      </c>
      <c r="AD359" s="342"/>
      <c r="AE359" s="342"/>
      <c r="AF359" s="342"/>
      <c r="AG359" s="271"/>
    </row>
    <row r="360" spans="1:33" ht="24" hidden="1">
      <c r="A360" s="253">
        <f>Piloto!B438</f>
        <v>3507</v>
      </c>
      <c r="B360" s="253" t="s">
        <v>160</v>
      </c>
      <c r="C360" s="341">
        <f>Piloto!G438</f>
        <v>70.17</v>
      </c>
      <c r="D360" s="250">
        <v>66.95</v>
      </c>
      <c r="E360" s="250"/>
      <c r="F360" s="251">
        <v>331</v>
      </c>
      <c r="G360" s="251" t="s">
        <v>170</v>
      </c>
      <c r="H360" s="251" t="s">
        <v>243</v>
      </c>
      <c r="I360" s="338">
        <v>3.22</v>
      </c>
      <c r="J360" s="338" t="s">
        <v>170</v>
      </c>
      <c r="K360" s="336">
        <f t="shared" si="40"/>
        <v>9718.1986603961814</v>
      </c>
      <c r="L360" s="336">
        <f>VLOOKUP(A360,Piloto!$B$97:$G$442,5,FALSE)</f>
        <v>681926</v>
      </c>
      <c r="M360" s="249">
        <f>L360*$M$18</f>
        <v>27277.040000000001</v>
      </c>
      <c r="N360" s="249">
        <f>L360*$N$18</f>
        <v>13638.52</v>
      </c>
      <c r="O360" s="249">
        <f>L360*$O$18</f>
        <v>11081.297500000001</v>
      </c>
      <c r="P360" s="249">
        <f>L360*$P$18</f>
        <v>34096.300000000003</v>
      </c>
      <c r="Q360" s="249">
        <f>L360*$Q$18</f>
        <v>34096.300000000003</v>
      </c>
      <c r="R360" s="249">
        <f>M360*$M$15+N360*$N$15+O360*$O$15+P360*$P$15+Q360*$Q$15</f>
        <v>225035.58000000002</v>
      </c>
      <c r="S360" s="249"/>
      <c r="T360" s="252">
        <f>L360*$T$18</f>
        <v>456890.42000000004</v>
      </c>
      <c r="U360" s="257"/>
      <c r="V360" s="249" t="e">
        <f>ROUND(#REF!*W$18,0)*$W$15</f>
        <v>#REF!</v>
      </c>
      <c r="W360" s="249" t="e">
        <f>PMT((1+Piloto!#REF!)^(IF($W$14="Semestrais",6,IF($W$14="Anuais",12,1)))-1,$W$15,-V360)</f>
        <v>#REF!</v>
      </c>
      <c r="X360" s="249" t="e">
        <f>ROUND(#REF!*Y$18,0)*$Y$15</f>
        <v>#REF!</v>
      </c>
      <c r="Y360" s="249" t="e">
        <f>PMT((1+Piloto!#REF!)^(IF($Y$14="Semestrais",6,IF($Y$14="Anuais",12,1)))-1,$Y$15,-X360)</f>
        <v>#REF!</v>
      </c>
      <c r="Z360" s="248"/>
      <c r="AA360" s="48" t="str">
        <f>VLOOKUP(A360,Piloto!B438:I815,4,FALSE)</f>
        <v>Contrato</v>
      </c>
      <c r="AD360" s="342"/>
      <c r="AE360" s="342"/>
      <c r="AF360" s="342"/>
      <c r="AG360" s="271"/>
    </row>
    <row r="361" spans="1:33" ht="24" hidden="1">
      <c r="A361" s="253">
        <f>Piloto!B439</f>
        <v>3508</v>
      </c>
      <c r="B361" s="253" t="s">
        <v>160</v>
      </c>
      <c r="C361" s="341">
        <f>Piloto!G439</f>
        <v>67.83</v>
      </c>
      <c r="D361" s="250">
        <v>67.83</v>
      </c>
      <c r="E361" s="250"/>
      <c r="F361" s="251">
        <v>336</v>
      </c>
      <c r="G361" s="251" t="s">
        <v>170</v>
      </c>
      <c r="H361" s="251"/>
      <c r="I361" s="338"/>
      <c r="J361" s="338"/>
      <c r="K361" s="336">
        <f t="shared" si="40"/>
        <v>9718.1925401739645</v>
      </c>
      <c r="L361" s="336">
        <f>VLOOKUP(A361,Piloto!$B$97:$G$442,5,FALSE)</f>
        <v>659185</v>
      </c>
      <c r="M361" s="249">
        <f>L361*$M$18</f>
        <v>26367.4</v>
      </c>
      <c r="N361" s="249">
        <f>L361*$N$18</f>
        <v>13183.7</v>
      </c>
      <c r="O361" s="249">
        <f>L361*$O$18</f>
        <v>10711.75625</v>
      </c>
      <c r="P361" s="249">
        <f>L361*$P$18</f>
        <v>32959.25</v>
      </c>
      <c r="Q361" s="249">
        <f>L361*$Q$18</f>
        <v>32959.25</v>
      </c>
      <c r="R361" s="249">
        <f>M361*$M$15+N361*$N$15+O361*$O$15+P361*$P$15+Q361*$Q$15</f>
        <v>217531.05</v>
      </c>
      <c r="S361" s="249"/>
      <c r="T361" s="252">
        <f>L361*$T$18</f>
        <v>441653.95</v>
      </c>
      <c r="U361" s="257"/>
      <c r="V361" s="249" t="e">
        <f>ROUND(#REF!*W$18,0)*$W$15</f>
        <v>#REF!</v>
      </c>
      <c r="W361" s="249" t="e">
        <f>PMT((1+Piloto!#REF!)^(IF($W$14="Semestrais",6,IF($W$14="Anuais",12,1)))-1,$W$15,-V361)</f>
        <v>#REF!</v>
      </c>
      <c r="X361" s="249" t="e">
        <f>ROUND(#REF!*Y$18,0)*$Y$15</f>
        <v>#REF!</v>
      </c>
      <c r="Y361" s="249" t="e">
        <f>PMT((1+Piloto!#REF!)^(IF($Y$14="Semestrais",6,IF($Y$14="Anuais",12,1)))-1,$Y$15,-X361)</f>
        <v>#REF!</v>
      </c>
      <c r="Z361" s="248"/>
      <c r="AA361" s="48" t="str">
        <f>VLOOKUP(A361,Piloto!B439:I816,4,FALSE)</f>
        <v>Contrato</v>
      </c>
      <c r="AD361" s="342"/>
      <c r="AE361" s="342"/>
      <c r="AF361" s="342"/>
      <c r="AG361" s="271"/>
    </row>
    <row r="362" spans="1:33" ht="24">
      <c r="A362" s="365">
        <f>Piloto!B440</f>
        <v>3601</v>
      </c>
      <c r="B362" s="365" t="s">
        <v>160</v>
      </c>
      <c r="C362" s="370">
        <f>Piloto!G440</f>
        <v>143.01999999999998</v>
      </c>
      <c r="D362" s="371">
        <v>118.13</v>
      </c>
      <c r="E362" s="371">
        <v>18.7</v>
      </c>
      <c r="F362" s="372" t="s">
        <v>244</v>
      </c>
      <c r="G362" s="372" t="s">
        <v>164</v>
      </c>
      <c r="H362" s="372" t="s">
        <v>245</v>
      </c>
      <c r="I362" s="373">
        <v>6.19</v>
      </c>
      <c r="J362" s="373" t="s">
        <v>164</v>
      </c>
      <c r="K362" s="336">
        <f t="shared" si="40"/>
        <v>11137.645084603553</v>
      </c>
      <c r="L362" s="372">
        <f>VLOOKUP(A362,Piloto!$B$97:$G$442,5,FALSE)</f>
        <v>1592906</v>
      </c>
      <c r="M362" s="374">
        <f>L362*$M$18</f>
        <v>63716.24</v>
      </c>
      <c r="N362" s="374">
        <f>L362*$N$18</f>
        <v>31858.12</v>
      </c>
      <c r="O362" s="374">
        <f>L362*$O$18</f>
        <v>25884.7225</v>
      </c>
      <c r="P362" s="374">
        <f>L362*$P$18</f>
        <v>79645.3</v>
      </c>
      <c r="Q362" s="374">
        <f>L362*$Q$18</f>
        <v>79645.3</v>
      </c>
      <c r="R362" s="374">
        <f>M362*$M$15+N362*$N$15+O362*$O$15+P362*$P$15+Q362*$Q$15</f>
        <v>525658.98</v>
      </c>
      <c r="S362" s="249"/>
      <c r="T362" s="375">
        <f>L362*$T$18</f>
        <v>1067247.02</v>
      </c>
      <c r="U362" s="257"/>
      <c r="V362" s="249" t="e">
        <f>ROUND(#REF!*W$18,0)*$W$15</f>
        <v>#REF!</v>
      </c>
      <c r="W362" s="249" t="e">
        <f>PMT((1+Piloto!#REF!)^(IF($W$14="Semestrais",6,IF($W$14="Anuais",12,1)))-1,$W$15,-V362)</f>
        <v>#REF!</v>
      </c>
      <c r="X362" s="249" t="e">
        <f>ROUND(#REF!*Y$18,0)*$Y$15</f>
        <v>#REF!</v>
      </c>
      <c r="Y362" s="249" t="e">
        <f>PMT((1+Piloto!#REF!)^(IF($Y$14="Semestrais",6,IF($Y$14="Anuais",12,1)))-1,$Y$15,-X362)</f>
        <v>#REF!</v>
      </c>
      <c r="Z362" s="248"/>
      <c r="AA362" s="48" t="str">
        <f>VLOOKUP(A362,Piloto!B440:I817,4,FALSE)</f>
        <v>Disponivel</v>
      </c>
      <c r="AD362" s="342"/>
      <c r="AE362" s="342"/>
      <c r="AF362" s="342"/>
      <c r="AG362" s="271"/>
    </row>
    <row r="363" spans="1:33" ht="24">
      <c r="A363" s="365">
        <f>Piloto!B441</f>
        <v>3602</v>
      </c>
      <c r="B363" s="365" t="s">
        <v>160</v>
      </c>
      <c r="C363" s="370">
        <f>Piloto!G441</f>
        <v>138.79999999999998</v>
      </c>
      <c r="D363" s="371">
        <v>117.15</v>
      </c>
      <c r="E363" s="371">
        <v>18.7</v>
      </c>
      <c r="F363" s="372" t="s">
        <v>246</v>
      </c>
      <c r="G363" s="372" t="s">
        <v>161</v>
      </c>
      <c r="H363" s="372" t="s">
        <v>247</v>
      </c>
      <c r="I363" s="373">
        <v>2.95</v>
      </c>
      <c r="J363" s="373" t="s">
        <v>161</v>
      </c>
      <c r="K363" s="336">
        <f t="shared" si="40"/>
        <v>11137.644092219021</v>
      </c>
      <c r="L363" s="372">
        <f>VLOOKUP(A363,Piloto!$B$97:$G$442,5,FALSE)</f>
        <v>1545905</v>
      </c>
      <c r="M363" s="374">
        <f>L363*$M$18</f>
        <v>61836.200000000004</v>
      </c>
      <c r="N363" s="374">
        <f>L363*$N$18</f>
        <v>30918.100000000002</v>
      </c>
      <c r="O363" s="374">
        <f>L363*$O$18</f>
        <v>25120.956249999999</v>
      </c>
      <c r="P363" s="374">
        <f>L363*$P$18</f>
        <v>77295.25</v>
      </c>
      <c r="Q363" s="374">
        <f>L363*$Q$18</f>
        <v>77295.25</v>
      </c>
      <c r="R363" s="374">
        <f>M363*$M$15+N363*$N$15+O363*$O$15+P363*$P$15+Q363*$Q$15</f>
        <v>510148.65</v>
      </c>
      <c r="S363" s="249"/>
      <c r="T363" s="375">
        <f>L363*$T$18</f>
        <v>1035756.3500000001</v>
      </c>
      <c r="U363" s="257"/>
      <c r="V363" s="249" t="e">
        <f>ROUND(#REF!*W$18,0)*$W$15</f>
        <v>#REF!</v>
      </c>
      <c r="W363" s="249" t="e">
        <f>PMT((1+Piloto!#REF!)^(IF($W$14="Semestrais",6,IF($W$14="Anuais",12,1)))-1,$W$15,-V363)</f>
        <v>#REF!</v>
      </c>
      <c r="X363" s="249" t="e">
        <f>ROUND(#REF!*Y$18,0)*$Y$15</f>
        <v>#REF!</v>
      </c>
      <c r="Y363" s="249" t="e">
        <f>PMT((1+Piloto!#REF!)^(IF($Y$14="Semestrais",6,IF($Y$14="Anuais",12,1)))-1,$Y$15,-X363)</f>
        <v>#REF!</v>
      </c>
      <c r="Z363" s="248"/>
      <c r="AA363" s="48" t="str">
        <f>VLOOKUP(A363,Piloto!B441:I818,4,FALSE)</f>
        <v>Disponivel</v>
      </c>
      <c r="AD363" s="342"/>
      <c r="AE363" s="342"/>
      <c r="AF363" s="342"/>
      <c r="AG363" s="271"/>
    </row>
    <row r="364" spans="1:33" ht="24">
      <c r="A364" s="365">
        <f>Piloto!B442</f>
        <v>3603</v>
      </c>
      <c r="B364" s="365" t="s">
        <v>160</v>
      </c>
      <c r="C364" s="370">
        <f>Piloto!G442</f>
        <v>158.81</v>
      </c>
      <c r="D364" s="371">
        <v>125.43</v>
      </c>
      <c r="E364" s="371">
        <v>26.91</v>
      </c>
      <c r="F364" s="372" t="s">
        <v>248</v>
      </c>
      <c r="G364" s="372" t="s">
        <v>164</v>
      </c>
      <c r="H364" s="372" t="s">
        <v>249</v>
      </c>
      <c r="I364" s="373">
        <v>6.47</v>
      </c>
      <c r="J364" s="373" t="s">
        <v>164</v>
      </c>
      <c r="K364" s="336">
        <f t="shared" si="40"/>
        <v>11137.648762672376</v>
      </c>
      <c r="L364" s="372">
        <f>VLOOKUP(A364,Piloto!$B$97:$G$442,5,FALSE)</f>
        <v>1768770</v>
      </c>
      <c r="M364" s="374">
        <f>L364*$M$18</f>
        <v>70750.8</v>
      </c>
      <c r="N364" s="374">
        <f>L364*$N$18</f>
        <v>35375.4</v>
      </c>
      <c r="O364" s="374">
        <f>L364*$O$18</f>
        <v>28742.512500000001</v>
      </c>
      <c r="P364" s="374">
        <f>L364*$P$18</f>
        <v>88438.5</v>
      </c>
      <c r="Q364" s="374">
        <f>L364*$Q$18</f>
        <v>88438.5</v>
      </c>
      <c r="R364" s="374">
        <f>M364*$M$15+N364*$N$15+O364*$O$15+P364*$P$15+Q364*$Q$15</f>
        <v>583694.1</v>
      </c>
      <c r="S364" s="249"/>
      <c r="T364" s="375">
        <f>L364*$T$18</f>
        <v>1185075.9000000001</v>
      </c>
      <c r="U364" s="257"/>
      <c r="V364" s="249" t="e">
        <f>ROUND(#REF!*W$18,0)*$W$15</f>
        <v>#REF!</v>
      </c>
      <c r="W364" s="249" t="e">
        <f>PMT((1+Piloto!#REF!)^(IF($W$14="Semestrais",6,IF($W$14="Anuais",12,1)))-1,$W$15,-V364)</f>
        <v>#REF!</v>
      </c>
      <c r="X364" s="249" t="e">
        <f>ROUND(#REF!*Y$18,0)*$Y$15</f>
        <v>#REF!</v>
      </c>
      <c r="Y364" s="249" t="e">
        <f>PMT((1+Piloto!#REF!)^(IF($Y$14="Semestrais",6,IF($Y$14="Anuais",12,1)))-1,$Y$15,-X364)</f>
        <v>#REF!</v>
      </c>
      <c r="Z364" s="248"/>
      <c r="AA364" s="48" t="str">
        <f>VLOOKUP(A364,Piloto!B442:I819,4,FALSE)</f>
        <v>Disponivel</v>
      </c>
      <c r="AD364" s="342"/>
      <c r="AE364" s="342"/>
      <c r="AF364" s="342"/>
      <c r="AG364" s="271"/>
    </row>
    <row r="365" spans="1:33">
      <c r="AD365" s="342"/>
      <c r="AE365" s="342"/>
      <c r="AF365" s="342"/>
      <c r="AG365" s="271"/>
    </row>
    <row r="366" spans="1:33">
      <c r="AD366" s="342"/>
      <c r="AE366" s="342"/>
      <c r="AF366" s="342"/>
      <c r="AG366" s="271"/>
    </row>
    <row r="367" spans="1:33">
      <c r="AD367" s="342"/>
      <c r="AE367" s="342"/>
      <c r="AF367" s="342"/>
      <c r="AG367" s="271"/>
    </row>
    <row r="368" spans="1:33">
      <c r="AD368" s="342"/>
      <c r="AE368" s="342"/>
      <c r="AF368" s="342"/>
      <c r="AG368" s="271"/>
    </row>
    <row r="369" spans="30:33">
      <c r="AD369" s="342"/>
      <c r="AE369" s="342"/>
      <c r="AF369" s="342"/>
      <c r="AG369" s="271"/>
    </row>
    <row r="370" spans="30:33">
      <c r="AD370" s="342"/>
      <c r="AE370" s="342"/>
      <c r="AF370" s="342"/>
      <c r="AG370" s="271"/>
    </row>
    <row r="371" spans="30:33">
      <c r="AD371" s="342"/>
      <c r="AE371" s="342"/>
      <c r="AF371" s="342"/>
      <c r="AG371" s="271"/>
    </row>
    <row r="372" spans="30:33">
      <c r="AD372" s="342"/>
      <c r="AE372" s="342"/>
      <c r="AF372" s="342"/>
      <c r="AG372" s="271"/>
    </row>
    <row r="373" spans="30:33">
      <c r="AD373" s="342"/>
      <c r="AE373" s="342"/>
      <c r="AF373" s="342"/>
      <c r="AG373" s="271"/>
    </row>
    <row r="374" spans="30:33">
      <c r="AD374" s="342"/>
      <c r="AE374" s="342"/>
      <c r="AF374" s="342"/>
      <c r="AG374" s="271"/>
    </row>
    <row r="375" spans="30:33">
      <c r="AD375" s="342"/>
      <c r="AE375" s="342"/>
      <c r="AF375" s="342"/>
      <c r="AG375" s="271"/>
    </row>
    <row r="376" spans="30:33">
      <c r="AD376" s="342"/>
      <c r="AE376" s="342"/>
      <c r="AF376" s="342"/>
      <c r="AG376" s="271"/>
    </row>
    <row r="377" spans="30:33">
      <c r="AD377" s="342"/>
      <c r="AE377" s="342"/>
      <c r="AF377" s="342"/>
      <c r="AG377" s="271"/>
    </row>
    <row r="378" spans="30:33">
      <c r="AD378" s="342"/>
      <c r="AE378" s="342"/>
      <c r="AF378" s="342"/>
      <c r="AG378" s="271"/>
    </row>
    <row r="379" spans="30:33">
      <c r="AD379" s="342"/>
      <c r="AE379" s="342"/>
      <c r="AF379" s="342"/>
      <c r="AG379" s="271"/>
    </row>
    <row r="380" spans="30:33">
      <c r="AD380" s="342"/>
      <c r="AE380" s="342"/>
      <c r="AF380" s="342"/>
      <c r="AG380" s="271"/>
    </row>
    <row r="381" spans="30:33">
      <c r="AD381" s="342"/>
      <c r="AE381" s="342"/>
      <c r="AF381" s="342"/>
      <c r="AG381" s="271"/>
    </row>
    <row r="382" spans="30:33">
      <c r="AD382" s="342"/>
      <c r="AE382" s="342"/>
      <c r="AF382" s="342"/>
      <c r="AG382" s="271"/>
    </row>
    <row r="383" spans="30:33">
      <c r="AD383" s="342"/>
      <c r="AE383" s="342"/>
      <c r="AF383" s="342"/>
      <c r="AG383" s="271"/>
    </row>
    <row r="384" spans="30:33">
      <c r="AD384" s="342"/>
      <c r="AE384" s="342"/>
      <c r="AF384" s="342"/>
      <c r="AG384" s="271"/>
    </row>
    <row r="385" spans="30:33">
      <c r="AD385" s="342"/>
      <c r="AE385" s="342"/>
      <c r="AF385" s="342"/>
      <c r="AG385" s="271"/>
    </row>
    <row r="386" spans="30:33">
      <c r="AD386" s="342"/>
      <c r="AE386" s="342"/>
      <c r="AF386" s="342"/>
      <c r="AG386" s="271"/>
    </row>
    <row r="387" spans="30:33">
      <c r="AD387" s="342"/>
      <c r="AE387" s="342"/>
      <c r="AF387" s="342"/>
      <c r="AG387" s="271"/>
    </row>
    <row r="388" spans="30:33">
      <c r="AD388" s="342"/>
      <c r="AE388" s="342"/>
      <c r="AF388" s="342"/>
      <c r="AG388" s="271"/>
    </row>
    <row r="389" spans="30:33">
      <c r="AD389" s="342"/>
      <c r="AE389" s="342"/>
      <c r="AF389" s="342"/>
      <c r="AG389" s="271"/>
    </row>
    <row r="390" spans="30:33">
      <c r="AD390" s="342"/>
      <c r="AE390" s="342"/>
      <c r="AF390" s="342"/>
      <c r="AG390" s="271"/>
    </row>
    <row r="391" spans="30:33">
      <c r="AD391" s="342"/>
      <c r="AE391" s="342"/>
      <c r="AF391" s="342"/>
      <c r="AG391" s="271"/>
    </row>
    <row r="392" spans="30:33">
      <c r="AD392" s="342"/>
      <c r="AE392" s="342"/>
      <c r="AF392" s="342"/>
      <c r="AG392" s="271"/>
    </row>
    <row r="393" spans="30:33">
      <c r="AD393" s="342"/>
      <c r="AE393" s="342"/>
      <c r="AF393" s="342"/>
      <c r="AG393" s="271"/>
    </row>
    <row r="394" spans="30:33">
      <c r="AD394" s="342"/>
      <c r="AE394" s="342"/>
      <c r="AF394" s="342"/>
      <c r="AG394" s="271"/>
    </row>
    <row r="395" spans="30:33">
      <c r="AD395" s="342"/>
      <c r="AE395" s="342"/>
      <c r="AF395" s="342"/>
      <c r="AG395" s="271"/>
    </row>
    <row r="396" spans="30:33">
      <c r="AD396" s="342"/>
      <c r="AE396" s="342"/>
      <c r="AF396" s="342"/>
      <c r="AG396" s="271"/>
    </row>
    <row r="397" spans="30:33">
      <c r="AD397" s="342"/>
      <c r="AE397" s="342"/>
      <c r="AF397" s="342"/>
      <c r="AG397" s="271"/>
    </row>
    <row r="398" spans="30:33">
      <c r="AD398" s="342"/>
      <c r="AE398" s="342"/>
      <c r="AF398" s="342"/>
      <c r="AG398" s="271"/>
    </row>
    <row r="399" spans="30:33">
      <c r="AD399" s="342"/>
      <c r="AE399" s="342"/>
      <c r="AF399" s="342"/>
      <c r="AG399" s="271"/>
    </row>
  </sheetData>
  <autoFilter ref="A14:AB364" xr:uid="{00000000-0009-0000-0000-000001000000}">
    <filterColumn colId="26">
      <filters blank="1">
        <filter val="Disponivel"/>
      </filters>
    </filterColumn>
  </autoFilter>
  <mergeCells count="16">
    <mergeCell ref="B14:B17"/>
    <mergeCell ref="A11:U11"/>
    <mergeCell ref="A12:U12"/>
    <mergeCell ref="A14:A17"/>
    <mergeCell ref="C14:C17"/>
    <mergeCell ref="D14:D17"/>
    <mergeCell ref="E14:E17"/>
    <mergeCell ref="F14:F17"/>
    <mergeCell ref="G14:G17"/>
    <mergeCell ref="H14:H17"/>
    <mergeCell ref="I14:I17"/>
    <mergeCell ref="K14:K17"/>
    <mergeCell ref="L14:L16"/>
    <mergeCell ref="R14:R16"/>
    <mergeCell ref="T14:T16"/>
    <mergeCell ref="J14:J17"/>
  </mergeCells>
  <pageMargins left="0.25" right="0.25" top="0.75" bottom="0.75" header="0.3" footer="0.3"/>
  <pageSetup paperSize="9" scale="36" fitToHeight="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6"/>
  <sheetViews>
    <sheetView showZeros="0" topLeftCell="A15" workbookViewId="0">
      <selection activeCell="A55" sqref="A55:G55"/>
    </sheetView>
  </sheetViews>
  <sheetFormatPr defaultColWidth="9.140625" defaultRowHeight="12.95"/>
  <cols>
    <col min="1" max="1" width="15.140625" customWidth="1"/>
    <col min="2" max="2" width="19.7109375" customWidth="1"/>
    <col min="3" max="3" width="17" customWidth="1"/>
    <col min="4" max="4" width="17.7109375" customWidth="1"/>
    <col min="5" max="5" width="18.28515625" customWidth="1"/>
    <col min="6" max="6" width="21" customWidth="1"/>
    <col min="7" max="7" width="28.85546875" customWidth="1"/>
  </cols>
  <sheetData>
    <row r="1" spans="1:9" ht="26.25" customHeight="1">
      <c r="A1" s="489" t="s">
        <v>250</v>
      </c>
      <c r="B1" s="490"/>
      <c r="C1" s="490"/>
      <c r="D1" s="490"/>
      <c r="E1" s="490"/>
      <c r="F1" s="490"/>
      <c r="G1" s="491"/>
      <c r="H1" s="2"/>
    </row>
    <row r="2" spans="1:9" ht="9" customHeight="1">
      <c r="A2" s="62"/>
      <c r="B2" s="62"/>
      <c r="C2" s="62"/>
      <c r="D2" s="62"/>
      <c r="E2" s="62"/>
      <c r="F2" s="62"/>
      <c r="G2" s="62"/>
      <c r="H2" s="2"/>
    </row>
    <row r="3" spans="1:9">
      <c r="A3" s="130" t="s">
        <v>251</v>
      </c>
      <c r="B3" s="492" t="s">
        <v>252</v>
      </c>
      <c r="C3" s="492"/>
      <c r="D3" s="492"/>
      <c r="E3" s="62"/>
      <c r="F3" s="62"/>
      <c r="G3" s="62"/>
      <c r="H3" s="2"/>
    </row>
    <row r="4" spans="1:9" ht="6.75" customHeight="1">
      <c r="A4" s="62"/>
      <c r="B4" s="62"/>
      <c r="C4" s="62"/>
      <c r="D4" s="62"/>
      <c r="E4" s="62"/>
      <c r="F4" s="62"/>
      <c r="G4" s="62"/>
      <c r="H4" s="2"/>
    </row>
    <row r="5" spans="1:9" s="64" customFormat="1" ht="34.5" customHeight="1">
      <c r="A5" s="475" t="s">
        <v>253</v>
      </c>
      <c r="B5" s="476"/>
      <c r="C5" s="476"/>
      <c r="D5" s="476"/>
      <c r="E5" s="476"/>
      <c r="F5" s="476"/>
      <c r="G5" s="476"/>
      <c r="H5" s="63"/>
    </row>
    <row r="6" spans="1:9" ht="7.5" customHeight="1">
      <c r="A6" s="65"/>
      <c r="B6" s="62"/>
      <c r="C6" s="62"/>
      <c r="D6" s="62"/>
      <c r="E6" s="62"/>
      <c r="F6" s="62"/>
      <c r="G6" s="62"/>
      <c r="H6" s="2"/>
    </row>
    <row r="7" spans="1:9" ht="16.5" customHeight="1">
      <c r="A7" s="493" t="s">
        <v>254</v>
      </c>
      <c r="B7" s="494"/>
      <c r="C7" s="494"/>
      <c r="D7" s="494"/>
      <c r="E7" s="494"/>
      <c r="F7" s="494"/>
      <c r="G7" s="495"/>
      <c r="H7" s="2"/>
    </row>
    <row r="8" spans="1:9" s="62" customFormat="1" ht="7.5" customHeight="1">
      <c r="A8" s="66"/>
      <c r="B8" s="66"/>
      <c r="C8" s="66"/>
      <c r="D8" s="66"/>
      <c r="E8" s="66"/>
      <c r="F8" s="66"/>
      <c r="G8" s="66"/>
    </row>
    <row r="9" spans="1:9" ht="12.75" customHeight="1">
      <c r="A9" s="67"/>
      <c r="B9" s="62"/>
      <c r="C9" s="68"/>
      <c r="D9" s="412"/>
      <c r="E9" s="412"/>
      <c r="F9" s="412"/>
      <c r="G9" s="62"/>
      <c r="H9" s="2"/>
      <c r="I9" s="2"/>
    </row>
    <row r="10" spans="1:9" ht="14.25" customHeight="1">
      <c r="A10" s="62"/>
      <c r="B10" s="59" t="s">
        <v>255</v>
      </c>
      <c r="C10" s="498" t="e">
        <f>#REF!</f>
        <v>#REF!</v>
      </c>
      <c r="D10" s="499"/>
      <c r="E10" s="499"/>
      <c r="F10" s="500"/>
      <c r="G10" s="62"/>
      <c r="H10" s="2"/>
      <c r="I10" s="2"/>
    </row>
    <row r="11" spans="1:9" ht="13.5" customHeight="1">
      <c r="A11" s="62"/>
      <c r="B11" s="69" t="s">
        <v>256</v>
      </c>
      <c r="C11" s="496" t="e">
        <f>#REF!</f>
        <v>#REF!</v>
      </c>
      <c r="D11" s="497"/>
      <c r="E11" s="69" t="s">
        <v>257</v>
      </c>
      <c r="F11" s="206" t="e">
        <f>#REF!</f>
        <v>#REF!</v>
      </c>
      <c r="G11" s="62"/>
      <c r="H11" s="2"/>
      <c r="I11" s="2"/>
    </row>
    <row r="12" spans="1:9" ht="15" customHeight="1">
      <c r="A12" s="62"/>
      <c r="B12" s="59" t="s">
        <v>258</v>
      </c>
      <c r="C12" s="497" t="e">
        <f>#REF!</f>
        <v>#REF!</v>
      </c>
      <c r="D12" s="497"/>
      <c r="E12" s="69" t="s">
        <v>259</v>
      </c>
      <c r="F12" s="206" t="e">
        <f>#REF!</f>
        <v>#REF!</v>
      </c>
      <c r="G12" s="62"/>
      <c r="H12" s="2"/>
      <c r="I12" s="2"/>
    </row>
    <row r="13" spans="1:9" ht="12.75" customHeight="1">
      <c r="A13" s="62"/>
      <c r="B13" s="69" t="s">
        <v>260</v>
      </c>
      <c r="C13" s="498" t="e">
        <f>#REF!</f>
        <v>#REF!</v>
      </c>
      <c r="D13" s="499"/>
      <c r="E13" s="499"/>
      <c r="F13" s="500"/>
      <c r="G13" s="62"/>
      <c r="H13" s="2"/>
      <c r="I13" s="2"/>
    </row>
    <row r="14" spans="1:9" ht="12.75" customHeight="1">
      <c r="A14" s="62"/>
      <c r="B14" s="69" t="s">
        <v>256</v>
      </c>
      <c r="C14" s="496" t="e">
        <f>#REF!</f>
        <v>#REF!</v>
      </c>
      <c r="D14" s="497"/>
      <c r="E14" s="69" t="s">
        <v>257</v>
      </c>
      <c r="F14" s="206" t="e">
        <f>#REF!</f>
        <v>#REF!</v>
      </c>
      <c r="G14" s="62"/>
      <c r="H14" s="2"/>
      <c r="I14" s="2"/>
    </row>
    <row r="15" spans="1:9" ht="15" customHeight="1">
      <c r="A15" s="62"/>
      <c r="B15" s="68"/>
      <c r="D15" s="412"/>
      <c r="E15" s="412"/>
      <c r="F15" s="412"/>
      <c r="G15" s="62"/>
      <c r="H15" s="2"/>
      <c r="I15" s="2"/>
    </row>
    <row r="16" spans="1:9" ht="12.75" customHeight="1">
      <c r="A16" s="62"/>
      <c r="B16" s="59" t="s">
        <v>261</v>
      </c>
      <c r="C16" s="487" t="e">
        <f>#REF!</f>
        <v>#REF!</v>
      </c>
      <c r="D16" s="487"/>
      <c r="E16" s="487"/>
      <c r="F16" s="487"/>
      <c r="G16" s="62"/>
      <c r="H16" s="2"/>
      <c r="I16" s="2"/>
    </row>
    <row r="17" spans="1:9" ht="12.75" customHeight="1">
      <c r="A17" s="62"/>
      <c r="B17" s="59" t="s">
        <v>262</v>
      </c>
      <c r="C17" s="487" t="e">
        <f>#REF!</f>
        <v>#REF!</v>
      </c>
      <c r="D17" s="487"/>
      <c r="E17" s="69" t="s">
        <v>263</v>
      </c>
      <c r="F17" s="70" t="e">
        <f>#REF!</f>
        <v>#REF!</v>
      </c>
      <c r="G17" s="71"/>
      <c r="H17" s="2"/>
      <c r="I17" s="2"/>
    </row>
    <row r="18" spans="1:9" ht="12.75" customHeight="1">
      <c r="A18" s="62"/>
      <c r="B18" s="59" t="s">
        <v>264</v>
      </c>
      <c r="C18" s="463" t="e">
        <f>#REF!</f>
        <v>#REF!</v>
      </c>
      <c r="D18" s="464"/>
      <c r="E18" s="59" t="s">
        <v>258</v>
      </c>
      <c r="F18" s="70" t="e">
        <f>#REF!</f>
        <v>#REF!</v>
      </c>
      <c r="G18" s="62"/>
      <c r="H18" s="2"/>
      <c r="I18" s="2"/>
    </row>
    <row r="19" spans="1:9" ht="12.75" customHeight="1">
      <c r="A19" s="62"/>
      <c r="B19" s="69" t="s">
        <v>265</v>
      </c>
      <c r="C19" s="463" t="e">
        <f>#REF!</f>
        <v>#REF!</v>
      </c>
      <c r="D19" s="486"/>
      <c r="E19" s="486"/>
      <c r="F19" s="464"/>
      <c r="G19" s="62"/>
      <c r="H19" s="2"/>
      <c r="I19" s="2"/>
    </row>
    <row r="20" spans="1:9" ht="12.75" customHeight="1">
      <c r="A20" s="62"/>
      <c r="B20" s="69" t="s">
        <v>259</v>
      </c>
      <c r="C20" s="463" t="e">
        <f>#REF!</f>
        <v>#REF!</v>
      </c>
      <c r="D20" s="464"/>
      <c r="E20" s="59" t="s">
        <v>257</v>
      </c>
      <c r="F20" s="70" t="e">
        <f>#REF!</f>
        <v>#REF!</v>
      </c>
      <c r="G20" s="62"/>
      <c r="H20" s="2"/>
      <c r="I20" s="2"/>
    </row>
    <row r="21" spans="1:9" ht="12.75" customHeight="1">
      <c r="A21" s="62"/>
      <c r="B21" s="69" t="s">
        <v>265</v>
      </c>
      <c r="C21" s="463" t="e">
        <f>#REF!</f>
        <v>#REF!</v>
      </c>
      <c r="D21" s="486"/>
      <c r="E21" s="486"/>
      <c r="F21" s="464"/>
      <c r="G21" s="62"/>
      <c r="H21" s="2"/>
      <c r="I21" s="2"/>
    </row>
    <row r="22" spans="1:9" ht="12.75" customHeight="1">
      <c r="A22" s="62"/>
      <c r="B22" s="69" t="s">
        <v>259</v>
      </c>
      <c r="C22" s="463" t="e">
        <f>#REF!</f>
        <v>#REF!</v>
      </c>
      <c r="D22" s="464"/>
      <c r="E22" s="59" t="s">
        <v>257</v>
      </c>
      <c r="F22" s="70" t="e">
        <f>#REF!</f>
        <v>#REF!</v>
      </c>
      <c r="G22" s="62"/>
      <c r="H22" s="2"/>
      <c r="I22" s="2"/>
    </row>
    <row r="23" spans="1:9" ht="12.75" customHeight="1">
      <c r="A23" s="62"/>
      <c r="B23" s="62"/>
      <c r="C23" s="68"/>
      <c r="D23" s="412"/>
      <c r="E23" s="412"/>
      <c r="F23" s="412"/>
      <c r="G23" s="62"/>
      <c r="H23" s="2"/>
      <c r="I23" s="2"/>
    </row>
    <row r="24" spans="1:9" s="72" customFormat="1" ht="16.5" customHeight="1">
      <c r="A24" s="134" t="s">
        <v>266</v>
      </c>
      <c r="B24" s="135"/>
      <c r="C24" s="413"/>
      <c r="D24" s="413"/>
      <c r="E24" s="413"/>
      <c r="F24" s="413"/>
      <c r="G24" s="136"/>
      <c r="H24" s="63"/>
      <c r="I24" s="63"/>
    </row>
    <row r="25" spans="1:9" ht="8.25" customHeight="1">
      <c r="A25" s="73"/>
      <c r="B25" s="73"/>
      <c r="C25" s="2"/>
      <c r="D25" s="2"/>
      <c r="E25" s="2"/>
      <c r="F25" s="2"/>
      <c r="G25" s="73"/>
      <c r="H25" s="2"/>
      <c r="I25" s="2"/>
    </row>
    <row r="26" spans="1:9" ht="23.25" customHeight="1">
      <c r="A26" s="74" t="s">
        <v>267</v>
      </c>
      <c r="B26" s="482" t="s">
        <v>268</v>
      </c>
      <c r="C26" s="483"/>
      <c r="D26" s="74" t="s">
        <v>269</v>
      </c>
      <c r="E26" s="107" t="e">
        <f>#REF!</f>
        <v>#REF!</v>
      </c>
      <c r="F26" s="75" t="s">
        <v>270</v>
      </c>
      <c r="G26" s="105" t="s">
        <v>271</v>
      </c>
      <c r="H26" s="2"/>
      <c r="I26" s="2"/>
    </row>
    <row r="27" spans="1:9" ht="7.5" customHeight="1">
      <c r="B27" s="414"/>
      <c r="C27" s="414"/>
      <c r="D27" s="87"/>
      <c r="E27" s="108"/>
      <c r="F27" s="62"/>
      <c r="G27" s="64"/>
      <c r="H27" s="2"/>
      <c r="I27" s="2"/>
    </row>
    <row r="28" spans="1:9" ht="20.25" customHeight="1">
      <c r="A28" s="75" t="s">
        <v>272</v>
      </c>
      <c r="B28" s="118" t="s">
        <v>273</v>
      </c>
      <c r="C28" s="127"/>
      <c r="D28" s="75" t="s">
        <v>274</v>
      </c>
      <c r="E28" s="109" t="s">
        <v>275</v>
      </c>
      <c r="F28" s="75" t="s">
        <v>276</v>
      </c>
      <c r="G28" s="106" t="e">
        <f>#REF!</f>
        <v>#REF!</v>
      </c>
      <c r="H28" s="2"/>
      <c r="I28" s="2"/>
    </row>
    <row r="29" spans="1:9" ht="7.5" customHeight="1">
      <c r="A29" s="2"/>
      <c r="C29" s="62"/>
      <c r="D29" s="62"/>
      <c r="E29" s="62"/>
      <c r="F29" s="62"/>
      <c r="H29" s="2"/>
      <c r="I29" s="2"/>
    </row>
    <row r="30" spans="1:9" s="72" customFormat="1" ht="15" customHeight="1">
      <c r="A30" s="467" t="s">
        <v>277</v>
      </c>
      <c r="B30" s="468"/>
      <c r="C30" s="468"/>
      <c r="D30" s="468"/>
      <c r="E30" s="468"/>
      <c r="F30" s="468"/>
      <c r="G30" s="469"/>
      <c r="H30" s="63"/>
      <c r="I30" s="63"/>
    </row>
    <row r="31" spans="1:9" ht="11.25" customHeight="1">
      <c r="A31" s="484"/>
      <c r="B31" s="484"/>
      <c r="C31" s="484"/>
      <c r="D31" s="484"/>
      <c r="E31" s="484"/>
      <c r="F31" s="484"/>
      <c r="G31" s="484"/>
      <c r="H31" s="2"/>
      <c r="I31" s="2"/>
    </row>
    <row r="32" spans="1:9" s="62" customFormat="1" ht="39" customHeight="1">
      <c r="A32" s="76" t="s">
        <v>278</v>
      </c>
      <c r="B32" s="77" t="s">
        <v>279</v>
      </c>
      <c r="C32" s="77" t="s">
        <v>280</v>
      </c>
      <c r="D32" s="77" t="s">
        <v>281</v>
      </c>
      <c r="E32" s="77" t="s">
        <v>282</v>
      </c>
      <c r="F32" s="78" t="s">
        <v>283</v>
      </c>
      <c r="G32" s="79" t="s">
        <v>284</v>
      </c>
      <c r="H32" s="80"/>
      <c r="I32" s="80"/>
    </row>
    <row r="33" spans="1:9" s="127" customFormat="1" ht="12.75" customHeight="1">
      <c r="A33" s="110" t="e">
        <f>#REF!</f>
        <v>#REF!</v>
      </c>
      <c r="B33" s="111" t="e">
        <f>#REF!</f>
        <v>#REF!</v>
      </c>
      <c r="C33" s="112" t="e">
        <f>#REF!</f>
        <v>#REF!</v>
      </c>
      <c r="D33" s="113" t="e">
        <f>#REF!</f>
        <v>#REF!</v>
      </c>
      <c r="E33" s="114" t="e">
        <f t="shared" ref="E33:E40" si="0">D33*A33</f>
        <v>#REF!</v>
      </c>
      <c r="F33" s="117" t="e">
        <f>#REF!</f>
        <v>#REF!</v>
      </c>
      <c r="G33" s="203"/>
      <c r="H33" s="126"/>
      <c r="I33" s="126"/>
    </row>
    <row r="34" spans="1:9" s="127" customFormat="1" ht="14.1">
      <c r="A34" s="110" t="e">
        <f>#REF!</f>
        <v>#REF!</v>
      </c>
      <c r="B34" s="111" t="e">
        <f>#REF!</f>
        <v>#REF!</v>
      </c>
      <c r="C34" s="112" t="e">
        <f>#REF!</f>
        <v>#REF!</v>
      </c>
      <c r="D34" s="113" t="e">
        <f>#REF!</f>
        <v>#REF!</v>
      </c>
      <c r="E34" s="115" t="e">
        <f t="shared" si="0"/>
        <v>#REF!</v>
      </c>
      <c r="F34" s="117" t="e">
        <f>#REF!</f>
        <v>#REF!</v>
      </c>
      <c r="G34" s="203"/>
      <c r="H34" s="126"/>
      <c r="I34" s="126"/>
    </row>
    <row r="35" spans="1:9" s="127" customFormat="1" ht="14.1">
      <c r="A35" s="110" t="e">
        <f>#REF!</f>
        <v>#REF!</v>
      </c>
      <c r="B35" s="111" t="e">
        <f>#REF!</f>
        <v>#REF!</v>
      </c>
      <c r="C35" s="112" t="e">
        <f>#REF!</f>
        <v>#REF!</v>
      </c>
      <c r="D35" s="113" t="e">
        <f>#REF!</f>
        <v>#REF!</v>
      </c>
      <c r="E35" s="115" t="e">
        <f t="shared" si="0"/>
        <v>#REF!</v>
      </c>
      <c r="F35" s="117" t="e">
        <f>#REF!</f>
        <v>#REF!</v>
      </c>
      <c r="G35" s="203"/>
      <c r="H35" s="126"/>
      <c r="I35" s="126"/>
    </row>
    <row r="36" spans="1:9" s="127" customFormat="1" ht="14.1">
      <c r="A36" s="110" t="e">
        <f>#REF!</f>
        <v>#REF!</v>
      </c>
      <c r="B36" s="111" t="e">
        <f>#REF!</f>
        <v>#REF!</v>
      </c>
      <c r="C36" s="112" t="e">
        <f>#REF!</f>
        <v>#REF!</v>
      </c>
      <c r="D36" s="113" t="e">
        <f>#REF!</f>
        <v>#REF!</v>
      </c>
      <c r="E36" s="115" t="e">
        <f t="shared" si="0"/>
        <v>#REF!</v>
      </c>
      <c r="F36" s="117" t="e">
        <f>#REF!</f>
        <v>#REF!</v>
      </c>
      <c r="G36" s="203"/>
      <c r="H36" s="126"/>
      <c r="I36" s="126"/>
    </row>
    <row r="37" spans="1:9" s="127" customFormat="1" ht="14.1">
      <c r="A37" s="110" t="e">
        <f>#REF!</f>
        <v>#REF!</v>
      </c>
      <c r="B37" s="111" t="e">
        <f>#REF!</f>
        <v>#REF!</v>
      </c>
      <c r="C37" s="112" t="e">
        <f>#REF!</f>
        <v>#REF!</v>
      </c>
      <c r="D37" s="113" t="e">
        <f>#REF!</f>
        <v>#REF!</v>
      </c>
      <c r="E37" s="115" t="e">
        <f t="shared" si="0"/>
        <v>#REF!</v>
      </c>
      <c r="F37" s="117" t="e">
        <f>#REF!</f>
        <v>#REF!</v>
      </c>
      <c r="G37" s="203"/>
      <c r="H37" s="126"/>
      <c r="I37" s="126"/>
    </row>
    <row r="38" spans="1:9" s="127" customFormat="1" ht="14.1">
      <c r="A38" s="110" t="e">
        <f>#REF!</f>
        <v>#REF!</v>
      </c>
      <c r="B38" s="111" t="e">
        <f>#REF!</f>
        <v>#REF!</v>
      </c>
      <c r="C38" s="112" t="e">
        <f>#REF!</f>
        <v>#REF!</v>
      </c>
      <c r="D38" s="113" t="e">
        <f>#REF!</f>
        <v>#REF!</v>
      </c>
      <c r="E38" s="115" t="e">
        <f t="shared" si="0"/>
        <v>#REF!</v>
      </c>
      <c r="F38" s="117" t="e">
        <f>#REF!</f>
        <v>#REF!</v>
      </c>
      <c r="G38" s="203"/>
      <c r="H38" s="126"/>
      <c r="I38" s="126"/>
    </row>
    <row r="39" spans="1:9" s="127" customFormat="1" ht="14.1">
      <c r="A39" s="110" t="e">
        <f>#REF!</f>
        <v>#REF!</v>
      </c>
      <c r="B39" s="111" t="e">
        <f>#REF!</f>
        <v>#REF!</v>
      </c>
      <c r="C39" s="112" t="e">
        <f>#REF!</f>
        <v>#REF!</v>
      </c>
      <c r="D39" s="113" t="e">
        <f>#REF!</f>
        <v>#REF!</v>
      </c>
      <c r="E39" s="115" t="e">
        <f t="shared" si="0"/>
        <v>#REF!</v>
      </c>
      <c r="F39" s="117" t="e">
        <f>#REF!</f>
        <v>#REF!</v>
      </c>
      <c r="G39" s="204"/>
      <c r="H39" s="126"/>
      <c r="I39" s="126"/>
    </row>
    <row r="40" spans="1:9" s="127" customFormat="1" ht="14.1">
      <c r="A40" s="110" t="e">
        <f>#REF!</f>
        <v>#REF!</v>
      </c>
      <c r="B40" s="111" t="e">
        <f>#REF!</f>
        <v>#REF!</v>
      </c>
      <c r="C40" s="112" t="e">
        <f>#REF!</f>
        <v>#REF!</v>
      </c>
      <c r="D40" s="113" t="e">
        <f>#REF!</f>
        <v>#REF!</v>
      </c>
      <c r="E40" s="116" t="e">
        <f t="shared" si="0"/>
        <v>#REF!</v>
      </c>
      <c r="F40" s="117" t="e">
        <f>#REF!</f>
        <v>#REF!</v>
      </c>
      <c r="G40" s="203"/>
      <c r="H40" s="126"/>
      <c r="I40" s="126"/>
    </row>
    <row r="41" spans="1:9" ht="15" customHeight="1">
      <c r="A41" s="415"/>
      <c r="B41" s="415"/>
      <c r="C41" s="416"/>
      <c r="D41" s="40" t="s">
        <v>285</v>
      </c>
      <c r="E41" s="38" t="e">
        <f>SUM(E33:E40)</f>
        <v>#REF!</v>
      </c>
      <c r="F41" s="81"/>
      <c r="G41" s="82"/>
      <c r="H41" s="2"/>
      <c r="I41" s="2"/>
    </row>
    <row r="42" spans="1:9" ht="7.5" customHeight="1">
      <c r="A42" s="415"/>
      <c r="B42" s="415"/>
      <c r="C42" s="416"/>
      <c r="D42" s="417"/>
      <c r="E42" s="39"/>
      <c r="F42" s="81"/>
      <c r="G42" s="62"/>
      <c r="H42" s="2"/>
      <c r="I42" s="2"/>
    </row>
    <row r="43" spans="1:9" ht="12" customHeight="1">
      <c r="A43" s="485" t="s">
        <v>286</v>
      </c>
      <c r="B43" s="485"/>
      <c r="C43" s="485"/>
      <c r="D43" s="485"/>
      <c r="E43" s="485"/>
      <c r="F43" s="485"/>
      <c r="G43" s="485"/>
      <c r="H43" s="2"/>
      <c r="I43" s="2"/>
    </row>
    <row r="44" spans="1:9" s="127" customFormat="1" ht="12.75" customHeight="1">
      <c r="A44" s="118" t="e">
        <f>#REF!</f>
        <v>#REF!</v>
      </c>
      <c r="B44" s="118" t="e">
        <f>#REF!</f>
        <v>#REF!</v>
      </c>
      <c r="C44" s="119" t="e">
        <f>#REF!</f>
        <v>#REF!</v>
      </c>
      <c r="D44" s="120" t="e">
        <f>#REF!</f>
        <v>#REF!</v>
      </c>
      <c r="E44" s="121" t="e">
        <f>D44*A44</f>
        <v>#REF!</v>
      </c>
      <c r="F44" s="122" t="e">
        <f>#REF!</f>
        <v>#REF!</v>
      </c>
      <c r="G44" s="205"/>
      <c r="H44" s="126"/>
      <c r="I44" s="126"/>
    </row>
    <row r="45" spans="1:9" s="127" customFormat="1" ht="14.1">
      <c r="A45" s="118" t="e">
        <f>#REF!</f>
        <v>#REF!</v>
      </c>
      <c r="B45" s="118" t="e">
        <f>#REF!</f>
        <v>#REF!</v>
      </c>
      <c r="C45" s="119" t="e">
        <f>#REF!</f>
        <v>#REF!</v>
      </c>
      <c r="D45" s="120" t="e">
        <f>#REF!</f>
        <v>#REF!</v>
      </c>
      <c r="E45" s="121" t="e">
        <f>D45*A45</f>
        <v>#REF!</v>
      </c>
      <c r="F45" s="122"/>
      <c r="G45" s="203"/>
      <c r="H45" s="126"/>
      <c r="I45" s="126"/>
    </row>
    <row r="46" spans="1:9" s="127" customFormat="1" ht="14.1">
      <c r="A46" s="118" t="e">
        <f>#REF!</f>
        <v>#REF!</v>
      </c>
      <c r="B46" s="118" t="e">
        <f>#REF!</f>
        <v>#REF!</v>
      </c>
      <c r="C46" s="119" t="e">
        <f>#REF!</f>
        <v>#REF!</v>
      </c>
      <c r="D46" s="120" t="e">
        <f>#REF!</f>
        <v>#REF!</v>
      </c>
      <c r="E46" s="121" t="e">
        <f>D46*A46</f>
        <v>#REF!</v>
      </c>
      <c r="F46" s="122" t="e">
        <f>#REF!</f>
        <v>#REF!</v>
      </c>
      <c r="G46" s="203"/>
      <c r="H46" s="126"/>
      <c r="I46" s="126"/>
    </row>
    <row r="47" spans="1:9" s="127" customFormat="1" ht="14.1">
      <c r="A47" s="118" t="e">
        <f>#REF!</f>
        <v>#REF!</v>
      </c>
      <c r="B47" s="118" t="e">
        <f>#REF!</f>
        <v>#REF!</v>
      </c>
      <c r="C47" s="119" t="e">
        <f>#REF!</f>
        <v>#REF!</v>
      </c>
      <c r="D47" s="120" t="e">
        <f>#REF!</f>
        <v>#REF!</v>
      </c>
      <c r="E47" s="121" t="e">
        <f>D47*A47</f>
        <v>#REF!</v>
      </c>
      <c r="F47" s="122" t="e">
        <f>#REF!</f>
        <v>#REF!</v>
      </c>
      <c r="G47" s="203"/>
      <c r="H47" s="126"/>
      <c r="I47" s="126"/>
    </row>
    <row r="48" spans="1:9">
      <c r="A48" s="83"/>
      <c r="B48" s="83"/>
      <c r="C48" s="84"/>
      <c r="D48" s="40" t="s">
        <v>287</v>
      </c>
      <c r="E48" s="41" t="e">
        <f>SUM(E44:E47)</f>
        <v>#REF!</v>
      </c>
      <c r="F48" s="47"/>
      <c r="G48" s="2"/>
      <c r="H48" s="2"/>
      <c r="I48" s="2"/>
    </row>
    <row r="49" spans="1:10" ht="9" customHeight="1">
      <c r="A49" s="85"/>
      <c r="B49" s="85"/>
      <c r="C49" s="85"/>
      <c r="D49" s="42"/>
      <c r="E49" s="43"/>
      <c r="F49" s="62"/>
      <c r="G49" s="81"/>
      <c r="H49" s="2"/>
      <c r="I49" s="2"/>
    </row>
    <row r="50" spans="1:10" ht="14.25" customHeight="1">
      <c r="A50" s="85"/>
      <c r="B50" s="85"/>
      <c r="C50" s="86"/>
      <c r="D50" s="40" t="s">
        <v>288</v>
      </c>
      <c r="E50" s="44" t="e">
        <f>E41+E48</f>
        <v>#REF!</v>
      </c>
      <c r="F50" s="62"/>
      <c r="G50" s="81"/>
      <c r="H50" s="2"/>
      <c r="I50" s="2"/>
    </row>
    <row r="51" spans="1:10" ht="6" customHeight="1">
      <c r="A51" s="62"/>
      <c r="B51" s="62"/>
      <c r="C51" s="62"/>
      <c r="D51" s="62"/>
      <c r="E51" s="62"/>
      <c r="F51" s="62"/>
      <c r="G51" s="81"/>
      <c r="H51" s="2"/>
      <c r="I51" s="2"/>
    </row>
    <row r="52" spans="1:10" ht="6" customHeight="1">
      <c r="A52" s="62"/>
      <c r="B52" s="62"/>
      <c r="C52" s="62"/>
      <c r="D52" s="62"/>
      <c r="E52" s="62"/>
      <c r="F52" s="62"/>
      <c r="G52" s="81"/>
      <c r="H52" s="2"/>
      <c r="I52" s="2"/>
    </row>
    <row r="53" spans="1:10" s="72" customFormat="1" ht="16.5" customHeight="1">
      <c r="A53" s="467" t="s">
        <v>289</v>
      </c>
      <c r="B53" s="468"/>
      <c r="C53" s="468"/>
      <c r="D53" s="468"/>
      <c r="E53" s="468"/>
      <c r="F53" s="468"/>
      <c r="G53" s="469"/>
      <c r="H53" s="63"/>
      <c r="I53" s="63"/>
      <c r="J53" s="64"/>
    </row>
    <row r="54" spans="1:10" ht="26.25" customHeight="1">
      <c r="A54" s="488" t="s">
        <v>290</v>
      </c>
      <c r="B54" s="488"/>
      <c r="C54" s="488"/>
      <c r="D54" s="488"/>
      <c r="E54" s="488"/>
      <c r="F54" s="488"/>
      <c r="G54" s="488"/>
      <c r="H54" s="2"/>
      <c r="I54" s="2"/>
    </row>
    <row r="55" spans="1:10" ht="28.5" customHeight="1">
      <c r="A55" s="481" t="s">
        <v>291</v>
      </c>
      <c r="B55" s="481"/>
      <c r="C55" s="481"/>
      <c r="D55" s="481"/>
      <c r="E55" s="481"/>
      <c r="F55" s="481"/>
      <c r="G55" s="481"/>
      <c r="H55" s="2"/>
      <c r="I55" s="2"/>
    </row>
    <row r="56" spans="1:10" s="72" customFormat="1" ht="16.5" customHeight="1">
      <c r="A56" s="467" t="s">
        <v>292</v>
      </c>
      <c r="B56" s="468"/>
      <c r="C56" s="468"/>
      <c r="D56" s="468"/>
      <c r="E56" s="468"/>
      <c r="F56" s="468"/>
      <c r="G56" s="469"/>
      <c r="H56" s="63"/>
      <c r="I56" s="63"/>
      <c r="J56" s="64"/>
    </row>
    <row r="57" spans="1:10" ht="16.5" customHeight="1">
      <c r="A57" s="472" t="s">
        <v>293</v>
      </c>
      <c r="B57" s="472"/>
      <c r="C57" s="472"/>
      <c r="D57" s="472"/>
      <c r="E57" s="472"/>
      <c r="F57" s="472"/>
      <c r="G57" s="472"/>
      <c r="H57" s="2"/>
      <c r="I57" s="2"/>
    </row>
    <row r="58" spans="1:10" s="62" customFormat="1" ht="18" customHeight="1">
      <c r="A58" s="65" t="s">
        <v>294</v>
      </c>
      <c r="B58" s="87"/>
      <c r="C58" s="87"/>
      <c r="D58" s="87"/>
      <c r="E58" s="87"/>
      <c r="F58" s="87"/>
      <c r="G58" s="137"/>
      <c r="H58" s="80"/>
      <c r="I58" s="80"/>
    </row>
    <row r="59" spans="1:10" ht="25.5" customHeight="1">
      <c r="A59" s="475" t="s">
        <v>295</v>
      </c>
      <c r="B59" s="476"/>
      <c r="C59" s="476"/>
      <c r="D59" s="476"/>
      <c r="E59" s="476"/>
      <c r="F59" s="476"/>
      <c r="G59" s="476"/>
      <c r="H59" s="2"/>
      <c r="I59" s="2"/>
    </row>
    <row r="60" spans="1:10" ht="25.5" customHeight="1">
      <c r="A60" s="475" t="s">
        <v>296</v>
      </c>
      <c r="B60" s="476"/>
      <c r="C60" s="476"/>
      <c r="D60" s="476"/>
      <c r="E60" s="476"/>
      <c r="F60" s="476"/>
      <c r="G60" s="476"/>
      <c r="H60" s="2"/>
      <c r="I60" s="2"/>
    </row>
    <row r="61" spans="1:10" ht="39" customHeight="1">
      <c r="A61" s="475" t="s">
        <v>297</v>
      </c>
      <c r="B61" s="476"/>
      <c r="C61" s="476"/>
      <c r="D61" s="476"/>
      <c r="E61" s="476"/>
      <c r="F61" s="476"/>
      <c r="G61" s="476"/>
      <c r="H61" s="2"/>
      <c r="I61" s="2"/>
    </row>
    <row r="62" spans="1:10" ht="26.25" customHeight="1">
      <c r="A62" s="475" t="s">
        <v>298</v>
      </c>
      <c r="B62" s="476"/>
      <c r="C62" s="476"/>
      <c r="D62" s="476"/>
      <c r="E62" s="476"/>
      <c r="F62" s="476"/>
      <c r="G62" s="476"/>
      <c r="H62" s="2"/>
      <c r="I62" s="2"/>
    </row>
    <row r="63" spans="1:10" s="72" customFormat="1" ht="15" customHeight="1">
      <c r="A63" s="467" t="s">
        <v>299</v>
      </c>
      <c r="B63" s="468"/>
      <c r="C63" s="468"/>
      <c r="D63" s="468"/>
      <c r="E63" s="468"/>
      <c r="F63" s="468"/>
      <c r="G63" s="469"/>
      <c r="H63" s="63"/>
      <c r="I63" s="63"/>
      <c r="J63" s="63"/>
    </row>
    <row r="64" spans="1:10" ht="13.5" customHeight="1">
      <c r="A64" s="2"/>
      <c r="B64" s="88"/>
      <c r="C64" s="42"/>
      <c r="D64" s="89"/>
      <c r="E64" s="4"/>
      <c r="F64" s="45"/>
      <c r="G64" s="45"/>
      <c r="H64" s="2"/>
      <c r="I64" s="2"/>
      <c r="J64" s="2"/>
    </row>
    <row r="65" spans="1:10" ht="13.5" customHeight="1">
      <c r="A65" s="40" t="s">
        <v>300</v>
      </c>
      <c r="B65" s="207"/>
      <c r="C65" s="40" t="s">
        <v>301</v>
      </c>
      <c r="D65" s="480"/>
      <c r="E65" s="480"/>
      <c r="F65" s="40" t="s">
        <v>302</v>
      </c>
      <c r="G65" s="208"/>
      <c r="H65" s="2"/>
      <c r="I65" s="2"/>
      <c r="J65" s="2"/>
    </row>
    <row r="66" spans="1:10" ht="13.5" customHeight="1">
      <c r="A66" s="2"/>
      <c r="B66" s="88"/>
      <c r="C66" s="42"/>
      <c r="D66" s="89"/>
      <c r="E66" s="4"/>
      <c r="F66" s="45"/>
      <c r="G66" s="45"/>
      <c r="H66" s="2"/>
      <c r="I66" s="2"/>
      <c r="J66" s="2"/>
    </row>
    <row r="67" spans="1:10" s="72" customFormat="1" ht="15" customHeight="1">
      <c r="A67" s="467" t="s">
        <v>303</v>
      </c>
      <c r="B67" s="468"/>
      <c r="C67" s="468"/>
      <c r="D67" s="468"/>
      <c r="E67" s="468"/>
      <c r="F67" s="468"/>
      <c r="G67" s="469"/>
      <c r="H67" s="63"/>
      <c r="I67" s="63"/>
      <c r="J67" s="64"/>
    </row>
    <row r="68" spans="1:10" ht="28.5" customHeight="1">
      <c r="A68" s="471" t="s">
        <v>304</v>
      </c>
      <c r="B68" s="472"/>
      <c r="C68" s="472"/>
      <c r="D68" s="472"/>
      <c r="E68" s="472"/>
      <c r="F68" s="472"/>
      <c r="G68" s="472"/>
      <c r="H68" s="2"/>
      <c r="I68" s="2"/>
      <c r="J68" s="2"/>
    </row>
    <row r="69" spans="1:10" ht="20.25" customHeight="1">
      <c r="A69" s="473" t="s">
        <v>305</v>
      </c>
      <c r="B69" s="474"/>
      <c r="C69" s="474"/>
      <c r="D69" s="474"/>
      <c r="E69" s="474"/>
      <c r="F69" s="474"/>
      <c r="G69" s="474"/>
      <c r="H69" s="2"/>
      <c r="I69" s="2"/>
      <c r="J69" s="2"/>
    </row>
    <row r="70" spans="1:10" ht="25.5" customHeight="1">
      <c r="A70" s="476" t="s">
        <v>306</v>
      </c>
      <c r="B70" s="476"/>
      <c r="C70" s="476"/>
      <c r="D70" s="476"/>
      <c r="E70" s="476"/>
      <c r="F70" s="476"/>
      <c r="G70" s="476"/>
      <c r="H70" s="2"/>
      <c r="I70" s="82"/>
      <c r="J70" s="2"/>
    </row>
    <row r="71" spans="1:10" ht="26.25" customHeight="1">
      <c r="A71" s="475" t="s">
        <v>307</v>
      </c>
      <c r="B71" s="476"/>
      <c r="C71" s="476"/>
      <c r="D71" s="476"/>
      <c r="E71" s="476"/>
      <c r="F71" s="476"/>
      <c r="G71" s="476"/>
      <c r="H71" s="2"/>
      <c r="I71" s="2"/>
      <c r="J71" s="2"/>
    </row>
    <row r="72" spans="1:10" ht="25.5" customHeight="1">
      <c r="A72" s="475" t="s">
        <v>308</v>
      </c>
      <c r="B72" s="476"/>
      <c r="C72" s="476"/>
      <c r="D72" s="476"/>
      <c r="E72" s="476"/>
      <c r="F72" s="476"/>
      <c r="G72" s="476"/>
      <c r="H72" s="2"/>
      <c r="I72" s="2"/>
      <c r="J72" s="2"/>
    </row>
    <row r="73" spans="1:10" ht="7.5" customHeight="1">
      <c r="A73" s="90"/>
      <c r="B73" s="90"/>
      <c r="C73" s="90"/>
      <c r="D73" s="90"/>
      <c r="E73" s="90"/>
      <c r="F73" s="90"/>
      <c r="G73" s="137"/>
      <c r="H73" s="2"/>
      <c r="I73" s="2"/>
      <c r="J73" s="2"/>
    </row>
    <row r="74" spans="1:10" ht="24.75" customHeight="1">
      <c r="A74" s="91" t="s">
        <v>309</v>
      </c>
      <c r="B74" s="477" t="s">
        <v>310</v>
      </c>
      <c r="C74" s="478"/>
      <c r="D74" s="92" t="s">
        <v>311</v>
      </c>
      <c r="E74" s="93" t="s">
        <v>312</v>
      </c>
      <c r="F74" s="479" t="s">
        <v>284</v>
      </c>
      <c r="G74" s="479"/>
      <c r="H74" s="2"/>
      <c r="I74" s="2"/>
      <c r="J74" s="2"/>
    </row>
    <row r="75" spans="1:10" ht="14.1">
      <c r="A75" s="94" t="e">
        <f>#REF!</f>
        <v>#REF!</v>
      </c>
      <c r="B75" s="461">
        <f>B65</f>
        <v>0</v>
      </c>
      <c r="C75" s="466"/>
      <c r="D75" s="115" t="e">
        <f>#REF!/#REF!*#REF!</f>
        <v>#REF!</v>
      </c>
      <c r="E75" s="125">
        <v>0</v>
      </c>
      <c r="F75" s="460"/>
      <c r="G75" s="460"/>
      <c r="H75" s="2"/>
      <c r="I75" s="2"/>
      <c r="J75" s="2"/>
    </row>
    <row r="76" spans="1:10" ht="14.1">
      <c r="A76" s="94" t="e">
        <f>#REF!</f>
        <v>#REF!</v>
      </c>
      <c r="B76" s="461">
        <f>D65</f>
        <v>0</v>
      </c>
      <c r="C76" s="466"/>
      <c r="D76" s="115" t="e">
        <f>#REF!/#REF!*#REF!</f>
        <v>#REF!</v>
      </c>
      <c r="E76" s="125">
        <v>0</v>
      </c>
      <c r="F76" s="470"/>
      <c r="G76" s="460"/>
      <c r="H76" s="2"/>
      <c r="I76" s="2"/>
      <c r="J76" s="2"/>
    </row>
    <row r="77" spans="1:10" ht="14.1">
      <c r="A77" s="94" t="e">
        <f>#REF!</f>
        <v>#REF!</v>
      </c>
      <c r="B77" s="465" t="e">
        <f>#REF!</f>
        <v>#REF!</v>
      </c>
      <c r="C77" s="466"/>
      <c r="D77" s="116" t="e">
        <f>#REF!/#REF!*#REF!</f>
        <v>#REF!</v>
      </c>
      <c r="E77" s="125">
        <v>0</v>
      </c>
      <c r="F77" s="460"/>
      <c r="G77" s="460"/>
      <c r="H77" s="2"/>
      <c r="I77" s="2"/>
      <c r="J77" s="2"/>
    </row>
    <row r="78" spans="1:10" ht="14.1">
      <c r="A78" s="94" t="e">
        <f>#REF!</f>
        <v>#REF!</v>
      </c>
      <c r="B78" s="461">
        <f>G66</f>
        <v>0</v>
      </c>
      <c r="C78" s="462"/>
      <c r="D78" s="418"/>
      <c r="E78" s="60"/>
      <c r="F78" s="463"/>
      <c r="G78" s="464"/>
      <c r="H78" s="2"/>
      <c r="I78" s="2"/>
      <c r="J78" s="2"/>
    </row>
    <row r="79" spans="1:10" ht="13.5" customHeight="1">
      <c r="A79" s="2"/>
      <c r="B79" s="123"/>
      <c r="C79" s="124" t="s">
        <v>313</v>
      </c>
      <c r="D79" s="46" t="e">
        <f>SUM(D75:D77)</f>
        <v>#REF!</v>
      </c>
      <c r="F79" s="3"/>
      <c r="G79" s="3"/>
      <c r="H79" s="2"/>
      <c r="I79" s="2"/>
      <c r="J79" s="2"/>
    </row>
    <row r="80" spans="1:10" ht="13.5" customHeight="1">
      <c r="A80" s="2"/>
      <c r="B80" s="88"/>
      <c r="C80" s="42"/>
      <c r="D80" s="89"/>
      <c r="E80" s="4"/>
      <c r="F80" s="45"/>
      <c r="G80" s="45"/>
      <c r="H80" s="2"/>
      <c r="I80" s="2"/>
      <c r="J80" s="2"/>
    </row>
    <row r="81" spans="1:10" s="72" customFormat="1" ht="15" customHeight="1">
      <c r="A81" s="467" t="s">
        <v>314</v>
      </c>
      <c r="B81" s="468"/>
      <c r="C81" s="468"/>
      <c r="D81" s="468"/>
      <c r="E81" s="468"/>
      <c r="F81" s="468"/>
      <c r="G81" s="469"/>
      <c r="H81" s="63"/>
      <c r="I81" s="63"/>
      <c r="J81" s="63"/>
    </row>
    <row r="82" spans="1:10" ht="13.5" customHeight="1">
      <c r="A82" s="2"/>
      <c r="B82" s="88"/>
      <c r="C82" s="42"/>
      <c r="D82" s="89"/>
      <c r="E82" s="4"/>
      <c r="F82" s="45"/>
      <c r="G82" s="45"/>
      <c r="H82" s="2"/>
      <c r="I82" s="2"/>
      <c r="J82" s="2"/>
    </row>
    <row r="83" spans="1:10" ht="13.5" customHeight="1">
      <c r="A83" s="2"/>
      <c r="C83" s="3"/>
      <c r="D83" s="40" t="s">
        <v>315</v>
      </c>
      <c r="E83" s="46" t="e">
        <f>D79+E50</f>
        <v>#REF!</v>
      </c>
      <c r="F83" s="45"/>
      <c r="G83" s="45"/>
      <c r="H83" s="2"/>
      <c r="I83" s="2"/>
      <c r="J83" s="2"/>
    </row>
    <row r="84" spans="1:10" ht="19.5" customHeight="1">
      <c r="A84" s="2"/>
      <c r="B84" s="88"/>
      <c r="C84" s="42"/>
      <c r="D84" s="89"/>
      <c r="E84" s="4"/>
      <c r="F84" s="45"/>
      <c r="G84" s="45"/>
      <c r="H84" s="2"/>
      <c r="I84" s="2"/>
      <c r="J84" s="2"/>
    </row>
    <row r="85" spans="1:10" s="72" customFormat="1" ht="15.95">
      <c r="A85" s="467" t="s">
        <v>316</v>
      </c>
      <c r="B85" s="468"/>
      <c r="C85" s="468"/>
      <c r="D85" s="468"/>
      <c r="E85" s="468"/>
      <c r="F85" s="468"/>
      <c r="G85" s="469"/>
      <c r="H85" s="63"/>
      <c r="I85" s="63"/>
      <c r="J85" s="63"/>
    </row>
    <row r="86" spans="1:10">
      <c r="A86" s="62"/>
      <c r="B86" s="62"/>
      <c r="C86" s="62"/>
      <c r="D86" s="62"/>
      <c r="E86" s="62"/>
      <c r="F86" s="2"/>
      <c r="G86" s="73"/>
      <c r="H86" s="2"/>
      <c r="I86" s="2"/>
      <c r="J86" s="2"/>
    </row>
    <row r="87" spans="1:10" ht="15.75" customHeight="1">
      <c r="A87" s="95" t="s">
        <v>317</v>
      </c>
      <c r="B87" s="95" t="s">
        <v>318</v>
      </c>
      <c r="D87" s="96" t="s">
        <v>319</v>
      </c>
      <c r="E87" s="3"/>
      <c r="F87" s="3"/>
      <c r="G87" s="97" t="s">
        <v>320</v>
      </c>
      <c r="H87" s="2"/>
      <c r="I87" s="2"/>
      <c r="J87" s="2"/>
    </row>
    <row r="88" spans="1:10">
      <c r="A88" s="419" t="s">
        <v>321</v>
      </c>
      <c r="B88" s="420">
        <f ca="1">TODAY()</f>
        <v>45121</v>
      </c>
      <c r="C88" s="3"/>
      <c r="D88" s="459"/>
      <c r="E88" s="459"/>
      <c r="F88" s="3"/>
      <c r="G88" s="98"/>
      <c r="H88" s="2"/>
      <c r="I88" s="2"/>
      <c r="J88" s="2"/>
    </row>
    <row r="89" spans="1:10" ht="18" customHeight="1">
      <c r="A89" s="62"/>
      <c r="B89" s="99"/>
      <c r="C89" s="100"/>
      <c r="D89" s="62"/>
      <c r="E89" s="62"/>
      <c r="F89" s="62"/>
      <c r="G89" s="101"/>
      <c r="H89" s="2"/>
      <c r="I89" s="2"/>
      <c r="J89" s="2"/>
    </row>
    <row r="90" spans="1:10" hidden="1">
      <c r="A90" t="s">
        <v>322</v>
      </c>
    </row>
    <row r="91" spans="1:10" hidden="1">
      <c r="A91" s="102" t="s">
        <v>323</v>
      </c>
    </row>
    <row r="92" spans="1:10" hidden="1">
      <c r="A92" s="60" t="s">
        <v>324</v>
      </c>
    </row>
    <row r="93" spans="1:10" hidden="1">
      <c r="A93" s="60" t="s">
        <v>325</v>
      </c>
    </row>
    <row r="94" spans="1:10" hidden="1">
      <c r="A94" s="60" t="s">
        <v>326</v>
      </c>
    </row>
    <row r="95" spans="1:10" hidden="1">
      <c r="A95" s="103" t="s">
        <v>327</v>
      </c>
    </row>
    <row r="96" spans="1:10" hidden="1">
      <c r="A96" s="103" t="s">
        <v>328</v>
      </c>
    </row>
    <row r="97" spans="1:1" hidden="1">
      <c r="A97" s="103" t="s">
        <v>329</v>
      </c>
    </row>
    <row r="98" spans="1:1" hidden="1">
      <c r="A98" s="103" t="s">
        <v>330</v>
      </c>
    </row>
    <row r="99" spans="1:1" hidden="1">
      <c r="A99" s="60" t="s">
        <v>331</v>
      </c>
    </row>
    <row r="100" spans="1:1" hidden="1">
      <c r="A100" s="60" t="s">
        <v>332</v>
      </c>
    </row>
    <row r="101" spans="1:1" hidden="1">
      <c r="A101" s="60" t="s">
        <v>333</v>
      </c>
    </row>
    <row r="102" spans="1:1" hidden="1">
      <c r="A102" s="103" t="s">
        <v>334</v>
      </c>
    </row>
    <row r="103" spans="1:1" hidden="1">
      <c r="A103" s="60" t="s">
        <v>335</v>
      </c>
    </row>
    <row r="104" spans="1:1" hidden="1">
      <c r="A104" s="60" t="s">
        <v>336</v>
      </c>
    </row>
    <row r="105" spans="1:1" hidden="1">
      <c r="A105" s="60" t="s">
        <v>337</v>
      </c>
    </row>
    <row r="106" spans="1:1" hidden="1">
      <c r="A106" s="60" t="s">
        <v>338</v>
      </c>
    </row>
  </sheetData>
  <sheetProtection selectLockedCells="1"/>
  <mergeCells count="50">
    <mergeCell ref="C17:D17"/>
    <mergeCell ref="C18:D18"/>
    <mergeCell ref="A53:G53"/>
    <mergeCell ref="A54:G54"/>
    <mergeCell ref="A1:G1"/>
    <mergeCell ref="B3:D3"/>
    <mergeCell ref="A5:G5"/>
    <mergeCell ref="A7:G7"/>
    <mergeCell ref="C19:F19"/>
    <mergeCell ref="C20:D20"/>
    <mergeCell ref="C14:D14"/>
    <mergeCell ref="C16:F16"/>
    <mergeCell ref="C10:F10"/>
    <mergeCell ref="C11:D11"/>
    <mergeCell ref="C12:D12"/>
    <mergeCell ref="C13:F13"/>
    <mergeCell ref="B26:C26"/>
    <mergeCell ref="A30:G30"/>
    <mergeCell ref="A31:G31"/>
    <mergeCell ref="A43:G43"/>
    <mergeCell ref="C21:F21"/>
    <mergeCell ref="C22:D22"/>
    <mergeCell ref="A63:G63"/>
    <mergeCell ref="D65:E65"/>
    <mergeCell ref="A67:G67"/>
    <mergeCell ref="A55:G55"/>
    <mergeCell ref="A56:G56"/>
    <mergeCell ref="A57:G57"/>
    <mergeCell ref="A59:G59"/>
    <mergeCell ref="A60:G60"/>
    <mergeCell ref="A61:G61"/>
    <mergeCell ref="A62:G62"/>
    <mergeCell ref="A68:G68"/>
    <mergeCell ref="A69:G69"/>
    <mergeCell ref="A72:G72"/>
    <mergeCell ref="B74:C74"/>
    <mergeCell ref="F74:G74"/>
    <mergeCell ref="A70:G70"/>
    <mergeCell ref="A71:G71"/>
    <mergeCell ref="D88:E88"/>
    <mergeCell ref="F77:G77"/>
    <mergeCell ref="B78:C78"/>
    <mergeCell ref="F78:G78"/>
    <mergeCell ref="F75:G75"/>
    <mergeCell ref="B77:C77"/>
    <mergeCell ref="A81:G81"/>
    <mergeCell ref="A85:G85"/>
    <mergeCell ref="B75:C75"/>
    <mergeCell ref="B76:C76"/>
    <mergeCell ref="F76:G76"/>
  </mergeCells>
  <phoneticPr fontId="7" type="noConversion"/>
  <dataValidations count="4">
    <dataValidation type="list" allowBlank="1" showInputMessage="1" showErrorMessage="1" sqref="A88" xr:uid="{00000000-0002-0000-0200-000000000000}">
      <formula1>"Jundiai/SP, Rio Claro/SP, São Paulo/SP, Goiânia/GO, Salvador/BA,São Carlos/SP,Araraquara/SP,Brasilia/DF"</formula1>
    </dataValidation>
    <dataValidation type="list" allowBlank="1" showErrorMessage="1" sqref="B41:B42" xr:uid="{00000000-0002-0000-0200-000001000000}">
      <formula1>"Única,Mensais,Semestrais,Anuais"</formula1>
      <formula2>0</formula2>
    </dataValidation>
    <dataValidation type="list" allowBlank="1" showErrorMessage="1" sqref="F41:F42 F48" xr:uid="{00000000-0002-0000-0200-000002000000}">
      <formula1>"Fixa e Irreajustavel, Reajustavel"</formula1>
      <formula2>0</formula2>
    </dataValidation>
    <dataValidation allowBlank="1" showErrorMessage="1" sqref="B44:B47 F33:F40 F44:F47" xr:uid="{00000000-0002-0000-0200-000003000000}"/>
  </dataValidations>
  <pageMargins left="0.39370078740157483" right="0.19685039370078741" top="0.19685039370078741" bottom="0" header="0.51181102362204722" footer="0.51181102362204722"/>
  <pageSetup paperSize="9" scale="5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199"/>
  <sheetViews>
    <sheetView topLeftCell="D1" workbookViewId="0">
      <selection activeCell="F12" sqref="F1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2" width="9.140625"/>
    <col min="13" max="13" width="11.28515625" bestFit="1" customWidth="1"/>
    <col min="14" max="197" width="9.140625"/>
  </cols>
  <sheetData>
    <row r="1" spans="2:10">
      <c r="E1" s="6" t="s">
        <v>339</v>
      </c>
      <c r="F1" s="6"/>
      <c r="G1" s="7">
        <v>0</v>
      </c>
      <c r="I1"/>
    </row>
    <row r="2" spans="2:10">
      <c r="E2" s="6" t="s">
        <v>340</v>
      </c>
      <c r="F2" s="6"/>
      <c r="G2" s="7">
        <f>Piloto!F6</f>
        <v>11.966666666666667</v>
      </c>
      <c r="I2"/>
    </row>
    <row r="3" spans="2:10">
      <c r="C3" s="5" t="s">
        <v>341</v>
      </c>
      <c r="D3" s="5"/>
      <c r="F3" s="6"/>
      <c r="G3" s="6"/>
      <c r="I3"/>
    </row>
    <row r="4" spans="2:10">
      <c r="C4" s="5" t="s">
        <v>342</v>
      </c>
      <c r="D4" s="5" t="s">
        <v>343</v>
      </c>
      <c r="F4" s="5" t="s">
        <v>344</v>
      </c>
      <c r="G4" s="5" t="s">
        <v>345</v>
      </c>
      <c r="H4" s="5" t="s">
        <v>346</v>
      </c>
      <c r="I4" s="5" t="s">
        <v>347</v>
      </c>
      <c r="J4" s="5" t="s">
        <v>348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33" t="e">
        <f>#REF!</f>
        <v>#REF!</v>
      </c>
      <c r="I5" s="10" t="e">
        <f>IF(#REF!="Pós Venda",1,2)</f>
        <v>#REF!</v>
      </c>
      <c r="J5" s="33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33" t="e">
        <f>#REF!</f>
        <v>#REF!</v>
      </c>
      <c r="I6" s="10" t="e">
        <f>IF(#REF!="Pós Venda",1,2)</f>
        <v>#REF!</v>
      </c>
      <c r="J6" s="33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33" t="e">
        <f>#REF!</f>
        <v>#REF!</v>
      </c>
      <c r="I7" s="10" t="e">
        <f>IF(#REF!="Pós Venda",1,2)</f>
        <v>#REF!</v>
      </c>
      <c r="J7" s="33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33" t="e">
        <f>#REF!</f>
        <v>#REF!</v>
      </c>
      <c r="I8" s="10" t="e">
        <f>IF(#REF!="Pós Venda",1,2)</f>
        <v>#REF!</v>
      </c>
      <c r="J8" s="33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33" t="e">
        <f>#REF!</f>
        <v>#REF!</v>
      </c>
      <c r="I9" s="10" t="e">
        <f>IF(#REF!="Pós Venda",1,2)</f>
        <v>#REF!</v>
      </c>
      <c r="J9" s="33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33" t="e">
        <f>#REF!</f>
        <v>#REF!</v>
      </c>
      <c r="I10" s="10" t="e">
        <f>IF(#REF!="Pós Venda",1,2)</f>
        <v>#REF!</v>
      </c>
      <c r="J10" s="33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01" t="e">
        <f>F5*G5+F6*G6+F7*G7+F8*G8+F9*G9+F10*G10</f>
        <v>#REF!</v>
      </c>
      <c r="J11" s="529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87" t="s">
        <v>349</v>
      </c>
      <c r="I13" s="487"/>
      <c r="J13" s="10">
        <v>1</v>
      </c>
    </row>
    <row r="14" spans="2:10">
      <c r="C14" s="6"/>
      <c r="D14" s="6"/>
      <c r="F14" s="6"/>
      <c r="G14" s="14"/>
      <c r="H14" s="487" t="s">
        <v>350</v>
      </c>
      <c r="I14" s="487"/>
      <c r="J14" s="10">
        <v>1</v>
      </c>
    </row>
    <row r="15" spans="2:10">
      <c r="H15" s="487" t="s">
        <v>351</v>
      </c>
      <c r="I15" s="487"/>
      <c r="J15" s="16" t="e">
        <f>LARGE($D$5:$D$10,1)-$G$2+J$16</f>
        <v>#REF!</v>
      </c>
    </row>
    <row r="16" spans="2:10">
      <c r="B16" s="17" t="s">
        <v>352</v>
      </c>
      <c r="C16" s="18"/>
      <c r="D16" s="18" t="s">
        <v>270</v>
      </c>
      <c r="E16" s="18">
        <v>1</v>
      </c>
      <c r="F16" s="18"/>
      <c r="G16" s="18"/>
      <c r="H16" s="19"/>
      <c r="I16" s="19" t="s">
        <v>353</v>
      </c>
      <c r="J16" s="6"/>
    </row>
    <row r="17" spans="1:82" outlineLevel="1">
      <c r="B17" s="20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424" t="s">
        <v>3</v>
      </c>
      <c r="B18" s="424"/>
      <c r="C18" s="425" t="s">
        <v>97</v>
      </c>
      <c r="D18" s="426"/>
      <c r="E18" s="5" t="s">
        <v>354</v>
      </c>
      <c r="F18" s="425" t="s">
        <v>91</v>
      </c>
      <c r="G18" s="426"/>
      <c r="H18" s="5" t="s">
        <v>354</v>
      </c>
      <c r="I18" s="502" t="s">
        <v>355</v>
      </c>
      <c r="J18" s="503"/>
      <c r="K18" s="23" t="s">
        <v>356</v>
      </c>
      <c r="L18" s="23" t="s">
        <v>357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3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3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  <c r="M34" s="30"/>
    </row>
    <row r="35" spans="1:13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3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3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  <c r="M37" s="30"/>
    </row>
    <row r="38" spans="1:13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3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3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3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3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3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3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3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3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3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3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99"/>
  <sheetViews>
    <sheetView workbookViewId="0">
      <selection activeCell="G22" sqref="G2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339</v>
      </c>
      <c r="F1" s="6"/>
      <c r="G1" s="7">
        <v>0</v>
      </c>
      <c r="I1"/>
    </row>
    <row r="2" spans="2:10">
      <c r="E2" s="6" t="s">
        <v>340</v>
      </c>
      <c r="F2" s="6"/>
      <c r="G2" s="7">
        <f>Piloto!F6</f>
        <v>11.966666666666667</v>
      </c>
      <c r="I2"/>
    </row>
    <row r="3" spans="2:10">
      <c r="C3" s="5" t="s">
        <v>341</v>
      </c>
      <c r="D3" s="5"/>
      <c r="F3" s="6"/>
      <c r="G3" s="6"/>
      <c r="I3"/>
    </row>
    <row r="4" spans="2:10">
      <c r="C4" s="5" t="s">
        <v>342</v>
      </c>
      <c r="D4" s="5" t="s">
        <v>343</v>
      </c>
      <c r="F4" s="5" t="s">
        <v>344</v>
      </c>
      <c r="G4" s="5" t="s">
        <v>345</v>
      </c>
      <c r="H4" s="5" t="s">
        <v>346</v>
      </c>
      <c r="I4" s="5" t="s">
        <v>347</v>
      </c>
      <c r="J4" s="5" t="s">
        <v>348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01" t="e">
        <f>F5*G5+F6*G6+F7*G7+F8*G8+F9*G9+F10*G10</f>
        <v>#REF!</v>
      </c>
      <c r="J11" s="529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87" t="s">
        <v>349</v>
      </c>
      <c r="I13" s="487"/>
      <c r="J13" s="10">
        <v>1</v>
      </c>
    </row>
    <row r="14" spans="2:10">
      <c r="C14" s="6"/>
      <c r="D14" s="6"/>
      <c r="F14" s="6"/>
      <c r="G14" s="14"/>
      <c r="H14" s="487" t="s">
        <v>350</v>
      </c>
      <c r="I14" s="487"/>
      <c r="J14" s="10">
        <v>1</v>
      </c>
    </row>
    <row r="15" spans="2:10">
      <c r="H15" s="487" t="s">
        <v>351</v>
      </c>
      <c r="I15" s="487"/>
      <c r="J15" s="16" t="e">
        <f>LARGE($D$5:$D$10,1)-$G$2+J$16</f>
        <v>#REF!</v>
      </c>
    </row>
    <row r="16" spans="2:10">
      <c r="B16" s="17" t="s">
        <v>352</v>
      </c>
      <c r="C16" s="18"/>
      <c r="D16" s="18" t="s">
        <v>270</v>
      </c>
      <c r="E16" s="18">
        <v>1</v>
      </c>
      <c r="F16" s="18"/>
      <c r="G16" s="18"/>
      <c r="H16" s="19"/>
      <c r="I16" s="19" t="s">
        <v>353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504" t="s">
        <v>3</v>
      </c>
      <c r="B18" s="505"/>
      <c r="C18" s="425" t="s">
        <v>97</v>
      </c>
      <c r="D18" s="426"/>
      <c r="E18" s="5" t="s">
        <v>354</v>
      </c>
      <c r="F18" s="425" t="s">
        <v>91</v>
      </c>
      <c r="G18" s="426"/>
      <c r="H18" s="5" t="s">
        <v>354</v>
      </c>
      <c r="I18" s="502" t="s">
        <v>355</v>
      </c>
      <c r="J18" s="503"/>
      <c r="K18" s="23" t="s">
        <v>356</v>
      </c>
      <c r="L18" s="23" t="s">
        <v>357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99"/>
  <sheetViews>
    <sheetView topLeftCell="H1" workbookViewId="0">
      <selection activeCell="C23" sqref="B23:C24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339</v>
      </c>
      <c r="F1" s="6"/>
      <c r="G1" s="7">
        <v>0</v>
      </c>
      <c r="I1"/>
    </row>
    <row r="2" spans="2:10">
      <c r="E2" s="6" t="s">
        <v>340</v>
      </c>
      <c r="F2" s="6"/>
      <c r="G2" s="7">
        <f>Piloto!F6</f>
        <v>11.966666666666667</v>
      </c>
      <c r="I2"/>
    </row>
    <row r="3" spans="2:10">
      <c r="C3" s="5" t="s">
        <v>341</v>
      </c>
      <c r="D3" s="5"/>
      <c r="F3" s="6"/>
      <c r="G3" s="6"/>
      <c r="I3"/>
    </row>
    <row r="4" spans="2:10">
      <c r="C4" s="5" t="s">
        <v>342</v>
      </c>
      <c r="D4" s="5" t="s">
        <v>343</v>
      </c>
      <c r="F4" s="5" t="s">
        <v>344</v>
      </c>
      <c r="G4" s="5" t="s">
        <v>345</v>
      </c>
      <c r="H4" s="5" t="s">
        <v>346</v>
      </c>
      <c r="I4" s="5" t="s">
        <v>347</v>
      </c>
      <c r="J4" s="5" t="s">
        <v>348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10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10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10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10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10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10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01" t="e">
        <f>F5*G5+F6*G6+F7*G7+F8*G8+F9*G9+F10*G10</f>
        <v>#REF!</v>
      </c>
      <c r="J11" s="529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87" t="s">
        <v>349</v>
      </c>
      <c r="I13" s="487"/>
      <c r="J13" s="10">
        <v>1</v>
      </c>
    </row>
    <row r="14" spans="2:10">
      <c r="C14" s="6"/>
      <c r="D14" s="6"/>
      <c r="F14" s="6"/>
      <c r="G14" s="14"/>
      <c r="H14" s="487" t="s">
        <v>350</v>
      </c>
      <c r="I14" s="487"/>
      <c r="J14" s="10">
        <v>1</v>
      </c>
    </row>
    <row r="15" spans="2:10">
      <c r="H15" s="487" t="s">
        <v>351</v>
      </c>
      <c r="I15" s="487"/>
      <c r="J15" s="16" t="e">
        <f>LARGE($D$5:$D$10,1)-$G$2+J$16</f>
        <v>#REF!</v>
      </c>
    </row>
    <row r="16" spans="2:10">
      <c r="B16" s="17" t="s">
        <v>352</v>
      </c>
      <c r="C16" s="18"/>
      <c r="D16" s="18" t="s">
        <v>270</v>
      </c>
      <c r="E16" s="18">
        <v>1</v>
      </c>
      <c r="F16" s="18"/>
      <c r="G16" s="18"/>
      <c r="H16" s="19"/>
      <c r="I16" s="19" t="s">
        <v>353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504" t="s">
        <v>3</v>
      </c>
      <c r="B18" s="505"/>
      <c r="C18" s="425" t="s">
        <v>97</v>
      </c>
      <c r="D18" s="426"/>
      <c r="E18" s="5" t="s">
        <v>354</v>
      </c>
      <c r="F18" s="425" t="s">
        <v>91</v>
      </c>
      <c r="G18" s="426"/>
      <c r="H18" s="5" t="s">
        <v>354</v>
      </c>
      <c r="I18" s="502" t="s">
        <v>355</v>
      </c>
      <c r="J18" s="503"/>
      <c r="K18" s="23" t="s">
        <v>356</v>
      </c>
      <c r="L18" s="23" t="s">
        <v>357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J59"/>
  <sheetViews>
    <sheetView zoomScale="90" zoomScaleNormal="90" workbookViewId="0">
      <selection activeCell="M19" sqref="M19"/>
    </sheetView>
  </sheetViews>
  <sheetFormatPr defaultColWidth="8.85546875" defaultRowHeight="12.95"/>
  <cols>
    <col min="3" max="3" width="11.7109375" bestFit="1" customWidth="1"/>
    <col min="4" max="4" width="15.42578125" customWidth="1"/>
    <col min="5" max="5" width="8.28515625" bestFit="1" customWidth="1"/>
    <col min="6" max="6" width="14.7109375" customWidth="1"/>
    <col min="7" max="7" width="23.42578125" bestFit="1" customWidth="1"/>
    <col min="8" max="8" width="9.28515625" customWidth="1"/>
    <col min="10" max="10" width="15.7109375" bestFit="1" customWidth="1"/>
  </cols>
  <sheetData>
    <row r="2" spans="3:10">
      <c r="C2" s="276" t="s">
        <v>358</v>
      </c>
      <c r="D2" s="301">
        <v>9.4889999999999992E-3</v>
      </c>
      <c r="E2" s="273"/>
      <c r="F2" s="276" t="s">
        <v>359</v>
      </c>
      <c r="G2" s="276" t="s">
        <v>360</v>
      </c>
      <c r="H2" s="276" t="s">
        <v>361</v>
      </c>
      <c r="I2" s="273"/>
      <c r="J2" s="273"/>
    </row>
    <row r="3" spans="3:10">
      <c r="C3" s="273"/>
      <c r="D3" s="273"/>
      <c r="E3" s="273"/>
      <c r="F3" s="293">
        <v>24962117.658873089</v>
      </c>
      <c r="G3" s="292">
        <v>21257553.122439563</v>
      </c>
      <c r="H3" s="298">
        <v>-0.1484074623419096</v>
      </c>
      <c r="I3" s="297"/>
      <c r="J3" s="273"/>
    </row>
    <row r="5" spans="3:10">
      <c r="C5" s="509" t="s">
        <v>3</v>
      </c>
      <c r="D5" s="510" t="s">
        <v>362</v>
      </c>
      <c r="E5" s="511"/>
      <c r="F5" s="512" t="s">
        <v>363</v>
      </c>
      <c r="G5" s="507" t="s">
        <v>364</v>
      </c>
      <c r="H5" s="273"/>
      <c r="I5" s="273"/>
      <c r="J5" s="273"/>
    </row>
    <row r="6" spans="3:10">
      <c r="C6" s="509"/>
      <c r="D6" s="276" t="s">
        <v>360</v>
      </c>
      <c r="E6" s="276" t="s">
        <v>365</v>
      </c>
      <c r="F6" s="513"/>
      <c r="G6" s="508"/>
      <c r="H6" s="273"/>
      <c r="I6" s="273"/>
      <c r="J6" s="273"/>
    </row>
    <row r="7" spans="3:10">
      <c r="C7" s="290">
        <v>39692</v>
      </c>
      <c r="D7" s="292">
        <v>14249412.09</v>
      </c>
      <c r="E7" s="292">
        <v>0</v>
      </c>
      <c r="F7" s="300">
        <f>14249412.09 + SUM(F8:F29)</f>
        <v>215887863.85999998</v>
      </c>
      <c r="G7" s="292">
        <v>7008141.0324395616</v>
      </c>
      <c r="H7" s="273"/>
      <c r="I7" s="273"/>
      <c r="J7" s="297"/>
    </row>
    <row r="8" spans="3:10">
      <c r="C8" s="290">
        <v>39722</v>
      </c>
      <c r="D8" s="275">
        <v>0</v>
      </c>
      <c r="E8" s="275">
        <v>0</v>
      </c>
      <c r="F8" s="293">
        <v>0</v>
      </c>
      <c r="G8" s="293">
        <v>0</v>
      </c>
      <c r="H8" s="273"/>
      <c r="I8" s="295"/>
      <c r="J8" s="302"/>
    </row>
    <row r="9" spans="3:10">
      <c r="C9" s="290">
        <v>39753</v>
      </c>
      <c r="D9" s="275">
        <v>0</v>
      </c>
      <c r="E9" s="275">
        <v>0</v>
      </c>
      <c r="F9" s="293">
        <v>0</v>
      </c>
      <c r="G9" s="293">
        <v>0</v>
      </c>
      <c r="H9" s="273"/>
      <c r="I9" s="295"/>
      <c r="J9" s="273"/>
    </row>
    <row r="10" spans="3:10">
      <c r="C10" s="290">
        <v>39783</v>
      </c>
      <c r="D10" s="275">
        <v>0</v>
      </c>
      <c r="E10" s="275">
        <v>0</v>
      </c>
      <c r="F10" s="293">
        <v>0</v>
      </c>
      <c r="G10" s="293">
        <v>0</v>
      </c>
      <c r="H10" s="273"/>
      <c r="I10" s="295"/>
      <c r="J10" s="273"/>
    </row>
    <row r="11" spans="3:10">
      <c r="C11" s="290">
        <v>39814</v>
      </c>
      <c r="D11" s="275">
        <v>0</v>
      </c>
      <c r="E11" s="275">
        <v>0</v>
      </c>
      <c r="F11" s="293">
        <v>0</v>
      </c>
      <c r="G11" s="293">
        <v>0</v>
      </c>
      <c r="H11" s="273"/>
      <c r="I11" s="295"/>
      <c r="J11" s="273"/>
    </row>
    <row r="12" spans="3:10">
      <c r="C12" s="290">
        <v>39845</v>
      </c>
      <c r="D12" s="275">
        <v>0</v>
      </c>
      <c r="E12" s="275">
        <v>0</v>
      </c>
      <c r="F12" s="293">
        <v>0</v>
      </c>
      <c r="G12" s="293">
        <v>0</v>
      </c>
      <c r="H12" s="273"/>
      <c r="I12" s="295"/>
      <c r="J12" s="273"/>
    </row>
    <row r="13" spans="3:10">
      <c r="C13" s="290">
        <v>39873</v>
      </c>
      <c r="D13" s="275">
        <v>0</v>
      </c>
      <c r="E13" s="275">
        <v>0</v>
      </c>
      <c r="F13" s="293">
        <v>0</v>
      </c>
      <c r="G13" s="293">
        <v>0</v>
      </c>
      <c r="H13" s="273"/>
      <c r="I13" s="295"/>
      <c r="J13" s="273"/>
    </row>
    <row r="14" spans="3:10">
      <c r="C14" s="290">
        <v>39904</v>
      </c>
      <c r="D14" s="275">
        <v>0</v>
      </c>
      <c r="E14" s="275">
        <v>0</v>
      </c>
      <c r="F14" s="293">
        <v>0</v>
      </c>
      <c r="G14" s="293">
        <v>0</v>
      </c>
      <c r="H14" s="273"/>
      <c r="I14" s="295"/>
      <c r="J14" s="273"/>
    </row>
    <row r="15" spans="3:10">
      <c r="C15" s="290">
        <v>39934</v>
      </c>
      <c r="D15" s="275">
        <v>0</v>
      </c>
      <c r="E15" s="275">
        <v>0</v>
      </c>
      <c r="F15" s="293">
        <v>0</v>
      </c>
      <c r="G15" s="293">
        <v>0</v>
      </c>
      <c r="H15" s="273"/>
      <c r="I15" s="295"/>
      <c r="J15" s="273"/>
    </row>
    <row r="16" spans="3:10">
      <c r="C16" s="290">
        <v>39965</v>
      </c>
      <c r="D16" s="275">
        <v>0</v>
      </c>
      <c r="E16" s="275">
        <v>0</v>
      </c>
      <c r="F16" s="293">
        <v>0</v>
      </c>
      <c r="G16" s="293">
        <v>0</v>
      </c>
      <c r="H16" s="273"/>
      <c r="I16" s="295"/>
    </row>
    <row r="17" spans="3:9">
      <c r="C17" s="290">
        <v>39995</v>
      </c>
      <c r="D17" s="275">
        <v>0</v>
      </c>
      <c r="E17" s="275">
        <v>0</v>
      </c>
      <c r="F17" s="293">
        <v>0</v>
      </c>
      <c r="G17" s="293">
        <v>0</v>
      </c>
      <c r="H17" s="273"/>
      <c r="I17" s="295"/>
    </row>
    <row r="18" spans="3:9">
      <c r="C18" s="290">
        <v>40026</v>
      </c>
      <c r="D18" s="275">
        <v>0</v>
      </c>
      <c r="E18" s="275">
        <v>0</v>
      </c>
      <c r="F18" s="293">
        <v>0</v>
      </c>
      <c r="G18" s="293">
        <v>0</v>
      </c>
      <c r="H18" s="273"/>
      <c r="I18" s="295"/>
    </row>
    <row r="19" spans="3:9">
      <c r="C19" s="290">
        <v>40057</v>
      </c>
      <c r="D19" s="275">
        <v>0</v>
      </c>
      <c r="E19" s="275">
        <v>0</v>
      </c>
      <c r="F19" s="293">
        <v>0</v>
      </c>
      <c r="G19" s="293">
        <v>0</v>
      </c>
      <c r="H19" s="273"/>
      <c r="I19" s="295"/>
    </row>
    <row r="20" spans="3:9">
      <c r="C20" s="290">
        <v>40087</v>
      </c>
      <c r="D20" s="275">
        <v>0</v>
      </c>
      <c r="E20" s="275">
        <v>0</v>
      </c>
      <c r="F20" s="293">
        <v>0</v>
      </c>
      <c r="G20" s="293">
        <v>0</v>
      </c>
      <c r="H20" s="273"/>
      <c r="I20" s="295"/>
    </row>
    <row r="21" spans="3:9">
      <c r="C21" s="290">
        <v>40118</v>
      </c>
      <c r="D21" s="275">
        <v>0</v>
      </c>
      <c r="E21" s="275">
        <v>0</v>
      </c>
      <c r="F21" s="293">
        <v>0</v>
      </c>
      <c r="G21" s="293">
        <v>0</v>
      </c>
      <c r="H21" s="273"/>
      <c r="I21" s="295"/>
    </row>
    <row r="22" spans="3:9">
      <c r="C22" s="290">
        <v>40148</v>
      </c>
      <c r="D22" s="275">
        <v>0</v>
      </c>
      <c r="E22" s="275">
        <v>0</v>
      </c>
      <c r="F22" s="293">
        <v>0</v>
      </c>
      <c r="G22" s="293">
        <v>0</v>
      </c>
      <c r="H22" s="273"/>
      <c r="I22" s="295"/>
    </row>
    <row r="23" spans="3:9">
      <c r="C23" s="290">
        <v>40179</v>
      </c>
      <c r="D23" s="275">
        <v>0</v>
      </c>
      <c r="E23" s="275">
        <v>0</v>
      </c>
      <c r="F23" s="293">
        <v>0</v>
      </c>
      <c r="G23" s="293">
        <v>0</v>
      </c>
      <c r="H23" s="273"/>
      <c r="I23" s="295"/>
    </row>
    <row r="24" spans="3:9">
      <c r="C24" s="290">
        <v>40210</v>
      </c>
      <c r="D24" s="275">
        <v>0</v>
      </c>
      <c r="E24" s="275">
        <v>0</v>
      </c>
      <c r="F24" s="293">
        <v>0</v>
      </c>
      <c r="G24" s="293">
        <v>0</v>
      </c>
      <c r="H24" s="273"/>
      <c r="I24" s="295"/>
    </row>
    <row r="25" spans="3:9">
      <c r="C25" s="290">
        <v>40238</v>
      </c>
      <c r="D25" s="303">
        <v>5491483.0899999999</v>
      </c>
      <c r="E25" s="304">
        <v>0</v>
      </c>
      <c r="F25" s="300">
        <f>D25-E25</f>
        <v>5491483.0899999999</v>
      </c>
      <c r="G25" s="293">
        <v>0</v>
      </c>
      <c r="H25" s="273"/>
      <c r="I25" s="295"/>
    </row>
    <row r="26" spans="3:9">
      <c r="C26" s="290">
        <v>40269</v>
      </c>
      <c r="D26" s="303">
        <v>110788359.61</v>
      </c>
      <c r="E26" s="304">
        <v>0</v>
      </c>
      <c r="F26" s="300">
        <f>D26-E26</f>
        <v>110788359.61</v>
      </c>
      <c r="G26" s="293">
        <v>0</v>
      </c>
      <c r="H26" s="273"/>
      <c r="I26" s="296"/>
    </row>
    <row r="27" spans="3:9">
      <c r="C27" s="290">
        <v>40299</v>
      </c>
      <c r="D27" s="303">
        <v>59032148.450000003</v>
      </c>
      <c r="E27" s="304">
        <v>0</v>
      </c>
      <c r="F27" s="300">
        <f>D27-E27</f>
        <v>59032148.450000003</v>
      </c>
      <c r="G27" s="293">
        <v>0</v>
      </c>
      <c r="H27" s="273"/>
      <c r="I27" s="296"/>
    </row>
    <row r="28" spans="3:9">
      <c r="C28" s="290">
        <v>40330</v>
      </c>
      <c r="D28" s="303">
        <v>18113270.699999999</v>
      </c>
      <c r="E28" s="304">
        <v>0</v>
      </c>
      <c r="F28" s="300">
        <f>D28-E28</f>
        <v>18113270.699999999</v>
      </c>
      <c r="G28" s="293">
        <v>0</v>
      </c>
      <c r="H28" s="273"/>
      <c r="I28" s="296"/>
    </row>
    <row r="29" spans="3:9">
      <c r="C29" s="290">
        <v>40360</v>
      </c>
      <c r="D29" s="303">
        <v>8213189.9199999999</v>
      </c>
      <c r="E29" s="304">
        <v>0</v>
      </c>
      <c r="F29" s="300">
        <f>D29-E29</f>
        <v>8213189.9199999999</v>
      </c>
      <c r="G29" s="293">
        <v>0</v>
      </c>
      <c r="H29" s="273"/>
      <c r="I29" s="296"/>
    </row>
    <row r="30" spans="3:9">
      <c r="C30" s="291" t="s">
        <v>366</v>
      </c>
      <c r="D30" s="286"/>
      <c r="E30" s="286"/>
      <c r="F30" s="286"/>
      <c r="G30" s="299">
        <v>8626560.6783751454</v>
      </c>
      <c r="H30" s="273"/>
      <c r="I30" s="294"/>
    </row>
    <row r="33" spans="3:9" ht="27.95">
      <c r="C33" s="284" t="s">
        <v>367</v>
      </c>
      <c r="D33" s="506" t="s">
        <v>368</v>
      </c>
      <c r="E33" s="285" t="s">
        <v>369</v>
      </c>
      <c r="F33" s="283" t="s">
        <v>370</v>
      </c>
      <c r="G33" s="273"/>
      <c r="H33" s="273"/>
      <c r="I33" s="273"/>
    </row>
    <row r="34" spans="3:9">
      <c r="C34" s="289">
        <v>0.15</v>
      </c>
      <c r="D34" s="506"/>
      <c r="E34" s="278">
        <v>19</v>
      </c>
      <c r="F34" s="288">
        <v>8626560.6783751454</v>
      </c>
      <c r="G34" s="273"/>
      <c r="H34" s="273"/>
      <c r="I34" s="273"/>
    </row>
    <row r="35" spans="3:9">
      <c r="C35" s="274">
        <v>1</v>
      </c>
      <c r="D35" s="279">
        <v>40299</v>
      </c>
      <c r="E35" s="280">
        <v>3</v>
      </c>
      <c r="F35" s="280">
        <v>1435581.1154946268</v>
      </c>
      <c r="G35" s="273"/>
      <c r="H35" s="273"/>
      <c r="I35" s="273"/>
    </row>
    <row r="36" spans="3:9">
      <c r="C36" s="274">
        <v>2</v>
      </c>
      <c r="D36" s="279">
        <v>40330</v>
      </c>
      <c r="E36" s="280">
        <v>2</v>
      </c>
      <c r="F36" s="280">
        <v>957054.07699641783</v>
      </c>
      <c r="G36" s="273"/>
      <c r="H36" s="273"/>
      <c r="I36" s="273"/>
    </row>
    <row r="37" spans="3:9">
      <c r="C37" s="274">
        <v>3</v>
      </c>
      <c r="D37" s="279">
        <v>40360</v>
      </c>
      <c r="E37" s="280">
        <v>2</v>
      </c>
      <c r="F37" s="280">
        <v>957054.07699641783</v>
      </c>
      <c r="G37" s="273"/>
      <c r="H37" s="273"/>
      <c r="I37" s="273"/>
    </row>
    <row r="38" spans="3:9">
      <c r="C38" s="274">
        <v>4</v>
      </c>
      <c r="D38" s="279">
        <v>40391</v>
      </c>
      <c r="E38" s="280">
        <v>2</v>
      </c>
      <c r="F38" s="280">
        <v>957054.07699641783</v>
      </c>
      <c r="G38" s="273"/>
      <c r="H38" s="273"/>
      <c r="I38" s="273"/>
    </row>
    <row r="39" spans="3:9">
      <c r="C39" s="274">
        <v>5</v>
      </c>
      <c r="D39" s="279">
        <v>40422</v>
      </c>
      <c r="E39" s="280">
        <v>2</v>
      </c>
      <c r="F39" s="280">
        <v>957054.07699641783</v>
      </c>
      <c r="G39" s="273"/>
      <c r="H39" s="273"/>
      <c r="I39" s="273"/>
    </row>
    <row r="40" spans="3:9">
      <c r="C40" s="274">
        <v>6</v>
      </c>
      <c r="D40" s="279">
        <v>40452</v>
      </c>
      <c r="E40" s="280">
        <v>1</v>
      </c>
      <c r="F40" s="280">
        <v>478527.03849820892</v>
      </c>
      <c r="G40" s="273"/>
      <c r="H40" s="273"/>
      <c r="I40" s="273"/>
    </row>
    <row r="41" spans="3:9">
      <c r="C41" s="274">
        <v>7</v>
      </c>
      <c r="D41" s="279">
        <v>40483</v>
      </c>
      <c r="E41" s="280">
        <v>1</v>
      </c>
      <c r="F41" s="280">
        <v>478527.03849820892</v>
      </c>
      <c r="G41" s="273"/>
      <c r="H41" s="273"/>
      <c r="I41" s="273"/>
    </row>
    <row r="42" spans="3:9">
      <c r="C42" s="274">
        <v>8</v>
      </c>
      <c r="D42" s="279">
        <v>40513</v>
      </c>
      <c r="E42" s="280">
        <v>1</v>
      </c>
      <c r="F42" s="280">
        <v>478527.03849820892</v>
      </c>
      <c r="G42" s="273"/>
      <c r="H42" s="273"/>
      <c r="I42" s="273"/>
    </row>
    <row r="43" spans="3:9">
      <c r="C43" s="274">
        <v>9</v>
      </c>
      <c r="D43" s="279">
        <v>40544</v>
      </c>
      <c r="E43" s="280">
        <v>1</v>
      </c>
      <c r="F43" s="280">
        <v>478527.03849820892</v>
      </c>
      <c r="G43" s="273"/>
      <c r="H43" s="273"/>
      <c r="I43" s="273"/>
    </row>
    <row r="44" spans="3:9">
      <c r="C44" s="274">
        <v>10</v>
      </c>
      <c r="D44" s="279">
        <v>40575</v>
      </c>
      <c r="E44" s="280">
        <v>1</v>
      </c>
      <c r="F44" s="280">
        <v>478527.03849820892</v>
      </c>
      <c r="G44" s="273"/>
      <c r="H44" s="273"/>
      <c r="I44" s="273"/>
    </row>
    <row r="45" spans="3:9">
      <c r="C45" s="274">
        <v>11</v>
      </c>
      <c r="D45" s="279">
        <v>40603</v>
      </c>
      <c r="E45" s="280">
        <v>1</v>
      </c>
      <c r="F45" s="280">
        <v>478527.03849820892</v>
      </c>
      <c r="G45" s="273"/>
      <c r="H45" s="273"/>
      <c r="I45" s="273"/>
    </row>
    <row r="46" spans="3:9">
      <c r="C46" s="274">
        <v>12</v>
      </c>
      <c r="D46" s="279">
        <v>40634</v>
      </c>
      <c r="E46" s="280">
        <v>1</v>
      </c>
      <c r="F46" s="280">
        <v>478527.03849820892</v>
      </c>
      <c r="G46" s="273"/>
      <c r="H46" s="273"/>
      <c r="I46" s="273"/>
    </row>
    <row r="47" spans="3:9">
      <c r="C47" s="274">
        <v>13</v>
      </c>
      <c r="D47" s="279">
        <v>40664</v>
      </c>
      <c r="E47" s="280">
        <v>1</v>
      </c>
      <c r="F47" s="280">
        <v>478527.03849820892</v>
      </c>
    </row>
    <row r="48" spans="3:9">
      <c r="C48" s="274">
        <v>14</v>
      </c>
      <c r="D48" s="279">
        <v>40695</v>
      </c>
      <c r="E48" s="280">
        <v>0</v>
      </c>
      <c r="F48" s="280">
        <v>0</v>
      </c>
    </row>
    <row r="49" spans="3:6">
      <c r="C49" s="274">
        <v>15</v>
      </c>
      <c r="D49" s="279">
        <v>40725</v>
      </c>
      <c r="E49" s="280">
        <v>0</v>
      </c>
      <c r="F49" s="280">
        <v>0</v>
      </c>
    </row>
    <row r="50" spans="3:6">
      <c r="C50" s="274">
        <v>16</v>
      </c>
      <c r="D50" s="279">
        <v>40756</v>
      </c>
      <c r="E50" s="280">
        <v>0</v>
      </c>
      <c r="F50" s="280">
        <v>0</v>
      </c>
    </row>
    <row r="51" spans="3:6">
      <c r="C51" s="274">
        <v>17</v>
      </c>
      <c r="D51" s="279">
        <v>40787</v>
      </c>
      <c r="E51" s="280">
        <v>0</v>
      </c>
      <c r="F51" s="280">
        <v>0</v>
      </c>
    </row>
    <row r="52" spans="3:6">
      <c r="C52" s="274">
        <v>18</v>
      </c>
      <c r="D52" s="279">
        <v>40817</v>
      </c>
      <c r="E52" s="280">
        <v>0</v>
      </c>
      <c r="F52" s="280">
        <v>0</v>
      </c>
    </row>
    <row r="53" spans="3:6">
      <c r="C53" s="274">
        <v>19</v>
      </c>
      <c r="D53" s="279">
        <v>40848</v>
      </c>
      <c r="E53" s="280">
        <v>0</v>
      </c>
      <c r="F53" s="280">
        <v>0</v>
      </c>
    </row>
    <row r="54" spans="3:6">
      <c r="C54" s="274">
        <v>20</v>
      </c>
      <c r="D54" s="279">
        <v>40878</v>
      </c>
      <c r="E54" s="280">
        <v>0</v>
      </c>
      <c r="F54" s="280">
        <v>0</v>
      </c>
    </row>
    <row r="55" spans="3:6">
      <c r="C55" s="274">
        <v>21</v>
      </c>
      <c r="D55" s="279">
        <v>40909</v>
      </c>
      <c r="E55" s="280">
        <v>0</v>
      </c>
      <c r="F55" s="280">
        <v>0</v>
      </c>
    </row>
    <row r="56" spans="3:6">
      <c r="C56" s="274">
        <v>22</v>
      </c>
      <c r="D56" s="279">
        <v>40940</v>
      </c>
      <c r="E56" s="280">
        <v>0</v>
      </c>
      <c r="F56" s="280">
        <v>0</v>
      </c>
    </row>
    <row r="57" spans="3:6">
      <c r="C57" s="274">
        <v>23</v>
      </c>
      <c r="D57" s="279">
        <v>40969</v>
      </c>
      <c r="E57" s="280">
        <v>0</v>
      </c>
      <c r="F57" s="280">
        <v>0</v>
      </c>
    </row>
    <row r="58" spans="3:6">
      <c r="C58" s="274">
        <v>24</v>
      </c>
      <c r="D58" s="279">
        <v>41000</v>
      </c>
      <c r="E58" s="280">
        <v>0</v>
      </c>
      <c r="F58" s="280">
        <v>0</v>
      </c>
    </row>
    <row r="59" spans="3:6">
      <c r="C59" s="277"/>
      <c r="D59" s="281" t="s">
        <v>13</v>
      </c>
      <c r="E59" s="282">
        <v>19</v>
      </c>
      <c r="F59" s="287">
        <v>9092013.7314659692</v>
      </c>
    </row>
  </sheetData>
  <mergeCells count="5">
    <mergeCell ref="D33:D34"/>
    <mergeCell ref="G5:G6"/>
    <mergeCell ref="C5:C6"/>
    <mergeCell ref="D5:E5"/>
    <mergeCell ref="F5:F6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97642-9028-4D58-B8B7-18254B2AD5C9}"/>
</file>

<file path=customXml/itemProps2.xml><?xml version="1.0" encoding="utf-8"?>
<ds:datastoreItem xmlns:ds="http://schemas.openxmlformats.org/officeDocument/2006/customXml" ds:itemID="{F1411668-77B3-4FFB-9F2B-497AE235B16C}"/>
</file>

<file path=customXml/itemProps3.xml><?xml version="1.0" encoding="utf-8"?>
<ds:datastoreItem xmlns:ds="http://schemas.openxmlformats.org/officeDocument/2006/customXml" ds:itemID="{89F64E31-320E-46E5-A062-306097D8F854}"/>
</file>

<file path=customXml/itemProps4.xml><?xml version="1.0" encoding="utf-8"?>
<ds:datastoreItem xmlns:ds="http://schemas.openxmlformats.org/officeDocument/2006/customXml" ds:itemID="{4F63670C-43F4-4491-9912-46099F4EF1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Preferred Customer</dc:creator>
  <cp:keywords/>
  <dc:description/>
  <cp:lastModifiedBy>Felipe Augusto Didonet</cp:lastModifiedBy>
  <cp:revision/>
  <dcterms:created xsi:type="dcterms:W3CDTF">2006-01-02T12:03:39Z</dcterms:created>
  <dcterms:modified xsi:type="dcterms:W3CDTF">2023-07-14T16:21:18Z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  <property fmtid="{D5CDD505-2E9C-101B-9397-08002B2CF9AE}" pid="3" name="ContentType">
    <vt:lpwstr>Documento</vt:lpwstr>
  </property>
</Properties>
</file>