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ylormelo/Desktop/Tabelas city/Tabelas 2023/Julho 2023/"/>
    </mc:Choice>
  </mc:AlternateContent>
  <xr:revisionPtr revIDLastSave="4" documentId="13_ncr:1_{0DFC6572-BD97-7A4A-AFCA-B1625E68E5F3}" xr6:coauthVersionLast="47" xr6:coauthVersionMax="47" xr10:uidLastSave="{2403AA16-18CD-4C0B-8F27-3505EFFBDD56}"/>
  <bookViews>
    <workbookView xWindow="0" yWindow="500" windowWidth="38400" windowHeight="21100" tabRatio="669" firstSheet="2" xr2:uid="{00000000-000D-0000-FFFF-FFFF00000000}"/>
  </bookViews>
  <sheets>
    <sheet name="Piloto" sheetId="27" r:id="rId1"/>
    <sheet name="Consulta1" sheetId="28" state="hidden" r:id="rId2"/>
    <sheet name="Tabelas" sheetId="29" r:id="rId3"/>
  </sheets>
  <definedNames>
    <definedName name="_xlnm._FilterDatabase" localSheetId="0" hidden="1">Piloto!$B$79:$H$450</definedName>
    <definedName name="_xlnm._FilterDatabase" localSheetId="2" hidden="1">Tabelas!$A$21:$Y$393</definedName>
    <definedName name="_xlnm.Print_Area" localSheetId="2">Tabelas!$B$2:$X$74</definedName>
    <definedName name="DadosExternos_1" localSheetId="1" hidden="1">'Consulta1'!$A$1:$AL$55</definedName>
    <definedName name="Excel_BuiltIn_Print_Area_3">#REF!</definedName>
    <definedName name="_xlnm.Print_Titles" localSheetId="2">Tabelas!$2:$23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3" i="29" l="1"/>
  <c r="C5" i="27" l="1"/>
  <c r="N397" i="27" l="1"/>
  <c r="N398" i="27"/>
  <c r="N399" i="27"/>
  <c r="N400" i="27"/>
  <c r="N401" i="27"/>
  <c r="N402" i="27"/>
  <c r="N403" i="27"/>
  <c r="N404" i="27"/>
  <c r="N405" i="27"/>
  <c r="N406" i="27"/>
  <c r="N407" i="27"/>
  <c r="N408" i="27"/>
  <c r="N409" i="27"/>
  <c r="N410" i="27"/>
  <c r="N411" i="27"/>
  <c r="N412" i="27"/>
  <c r="N413" i="27"/>
  <c r="N414" i="27"/>
  <c r="N415" i="27"/>
  <c r="N416" i="27"/>
  <c r="N417" i="27"/>
  <c r="N418" i="27"/>
  <c r="N419" i="27"/>
  <c r="N420" i="27"/>
  <c r="N421" i="27"/>
  <c r="N422" i="27"/>
  <c r="N423" i="27"/>
  <c r="N424" i="27"/>
  <c r="N425" i="27"/>
  <c r="N426" i="27"/>
  <c r="N427" i="27"/>
  <c r="N428" i="27"/>
  <c r="N429" i="27"/>
  <c r="N430" i="27"/>
  <c r="N431" i="27"/>
  <c r="N432" i="27"/>
  <c r="N433" i="27"/>
  <c r="N434" i="27"/>
  <c r="N435" i="27"/>
  <c r="N436" i="27"/>
  <c r="N437" i="27"/>
  <c r="N438" i="27"/>
  <c r="L397" i="27"/>
  <c r="C397" i="27" s="1"/>
  <c r="L398" i="27"/>
  <c r="C398" i="27" s="1"/>
  <c r="L399" i="27"/>
  <c r="C399" i="27" s="1"/>
  <c r="L400" i="27"/>
  <c r="C400" i="27" s="1"/>
  <c r="L401" i="27"/>
  <c r="C401" i="27" s="1"/>
  <c r="L402" i="27"/>
  <c r="C402" i="27" s="1"/>
  <c r="L403" i="27"/>
  <c r="C403" i="27" s="1"/>
  <c r="L404" i="27"/>
  <c r="A339" i="29"/>
  <c r="A340" i="29"/>
  <c r="A341" i="29"/>
  <c r="A342" i="29"/>
  <c r="A343" i="29"/>
  <c r="A344" i="29"/>
  <c r="A345" i="29"/>
  <c r="A346" i="29"/>
  <c r="A347" i="29"/>
  <c r="A348" i="29"/>
  <c r="A349" i="29"/>
  <c r="A350" i="29"/>
  <c r="A351" i="29"/>
  <c r="A352" i="29"/>
  <c r="A353" i="29"/>
  <c r="A354" i="29"/>
  <c r="A355" i="29"/>
  <c r="A356" i="29"/>
  <c r="A357" i="29"/>
  <c r="A358" i="29"/>
  <c r="A359" i="29"/>
  <c r="A360" i="29"/>
  <c r="A361" i="29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L381" i="27"/>
  <c r="C381" i="27" s="1"/>
  <c r="L382" i="27"/>
  <c r="C382" i="27" s="1"/>
  <c r="L383" i="27"/>
  <c r="C383" i="27" s="1"/>
  <c r="L384" i="27"/>
  <c r="C384" i="27" s="1"/>
  <c r="L385" i="27"/>
  <c r="C385" i="27" s="1"/>
  <c r="L386" i="27"/>
  <c r="C386" i="27" s="1"/>
  <c r="L387" i="27"/>
  <c r="C387" i="27" s="1"/>
  <c r="L388" i="27"/>
  <c r="C388" i="27" s="1"/>
  <c r="L389" i="27"/>
  <c r="C389" i="27" s="1"/>
  <c r="L390" i="27"/>
  <c r="C390" i="27" s="1"/>
  <c r="L391" i="27"/>
  <c r="C391" i="27" s="1"/>
  <c r="L392" i="27"/>
  <c r="C392" i="27" s="1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A325" i="29"/>
  <c r="A326" i="29"/>
  <c r="A327" i="29"/>
  <c r="A328" i="29"/>
  <c r="A329" i="29"/>
  <c r="A330" i="29"/>
  <c r="A331" i="29"/>
  <c r="A332" i="29"/>
  <c r="A333" i="29"/>
  <c r="A334" i="29"/>
  <c r="A335" i="29"/>
  <c r="A324" i="29"/>
  <c r="G370" i="27"/>
  <c r="A310" i="29"/>
  <c r="A311" i="29"/>
  <c r="A312" i="29"/>
  <c r="A313" i="29"/>
  <c r="A314" i="29"/>
  <c r="A315" i="29"/>
  <c r="A316" i="29"/>
  <c r="A317" i="29"/>
  <c r="A318" i="29"/>
  <c r="A319" i="29"/>
  <c r="A320" i="29"/>
  <c r="A309" i="29"/>
  <c r="A295" i="29"/>
  <c r="A296" i="29"/>
  <c r="A297" i="29"/>
  <c r="A298" i="29"/>
  <c r="A299" i="29"/>
  <c r="A300" i="29"/>
  <c r="A301" i="29"/>
  <c r="A302" i="29"/>
  <c r="A303" i="29"/>
  <c r="A304" i="29"/>
  <c r="A305" i="29"/>
  <c r="L366" i="27"/>
  <c r="C366" i="27" s="1"/>
  <c r="L367" i="27"/>
  <c r="C367" i="27" s="1"/>
  <c r="L368" i="27"/>
  <c r="C368" i="27" s="1"/>
  <c r="L369" i="27"/>
  <c r="C369" i="27" s="1"/>
  <c r="L370" i="27"/>
  <c r="C370" i="27" s="1"/>
  <c r="L371" i="27"/>
  <c r="C371" i="27" s="1"/>
  <c r="L372" i="27"/>
  <c r="C372" i="27" s="1"/>
  <c r="L373" i="27"/>
  <c r="C373" i="27" s="1"/>
  <c r="L374" i="27"/>
  <c r="C374" i="27" s="1"/>
  <c r="L375" i="27"/>
  <c r="C375" i="27" s="1"/>
  <c r="L376" i="27"/>
  <c r="C376" i="27" s="1"/>
  <c r="L377" i="27"/>
  <c r="C377" i="27" s="1"/>
  <c r="G366" i="27"/>
  <c r="G367" i="27"/>
  <c r="G368" i="27"/>
  <c r="G369" i="27"/>
  <c r="G371" i="27"/>
  <c r="G372" i="27"/>
  <c r="G373" i="27"/>
  <c r="G374" i="27"/>
  <c r="G375" i="27"/>
  <c r="G376" i="27"/>
  <c r="G377" i="27"/>
  <c r="L351" i="27"/>
  <c r="C351" i="27" s="1"/>
  <c r="L352" i="27"/>
  <c r="C352" i="27" s="1"/>
  <c r="L353" i="27"/>
  <c r="C353" i="27" s="1"/>
  <c r="L354" i="27"/>
  <c r="C354" i="27" s="1"/>
  <c r="L355" i="27"/>
  <c r="C355" i="27" s="1"/>
  <c r="L356" i="27"/>
  <c r="C356" i="27" s="1"/>
  <c r="L357" i="27"/>
  <c r="C357" i="27" s="1"/>
  <c r="L358" i="27"/>
  <c r="C358" i="27" s="1"/>
  <c r="L359" i="27"/>
  <c r="C359" i="27" s="1"/>
  <c r="L360" i="27"/>
  <c r="C360" i="27" s="1"/>
  <c r="L361" i="27"/>
  <c r="C361" i="27" s="1"/>
  <c r="L362" i="27"/>
  <c r="C362" i="27" s="1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A294" i="29"/>
  <c r="A280" i="29"/>
  <c r="A281" i="29"/>
  <c r="A282" i="29"/>
  <c r="A283" i="29"/>
  <c r="A284" i="29"/>
  <c r="A285" i="29"/>
  <c r="A286" i="29"/>
  <c r="A287" i="29"/>
  <c r="A288" i="29"/>
  <c r="A289" i="29"/>
  <c r="A290" i="29"/>
  <c r="G340" i="27"/>
  <c r="A279" i="29"/>
  <c r="A265" i="29"/>
  <c r="A266" i="29"/>
  <c r="A267" i="29"/>
  <c r="A268" i="29"/>
  <c r="A269" i="29"/>
  <c r="A270" i="29"/>
  <c r="A271" i="29"/>
  <c r="A272" i="29"/>
  <c r="A273" i="29"/>
  <c r="A274" i="29"/>
  <c r="A275" i="29"/>
  <c r="L336" i="27"/>
  <c r="C336" i="27" s="1"/>
  <c r="L337" i="27"/>
  <c r="C337" i="27" s="1"/>
  <c r="L338" i="27"/>
  <c r="C338" i="27" s="1"/>
  <c r="L339" i="27"/>
  <c r="C339" i="27" s="1"/>
  <c r="L340" i="27"/>
  <c r="C340" i="27" s="1"/>
  <c r="L341" i="27"/>
  <c r="C341" i="27" s="1"/>
  <c r="L342" i="27"/>
  <c r="C342" i="27" s="1"/>
  <c r="L343" i="27"/>
  <c r="C343" i="27" s="1"/>
  <c r="L344" i="27"/>
  <c r="C344" i="27" s="1"/>
  <c r="L345" i="27"/>
  <c r="C345" i="27" s="1"/>
  <c r="L346" i="27"/>
  <c r="C346" i="27" s="1"/>
  <c r="L347" i="27"/>
  <c r="C347" i="27" s="1"/>
  <c r="G336" i="27"/>
  <c r="G337" i="27"/>
  <c r="G338" i="27"/>
  <c r="G339" i="27"/>
  <c r="G341" i="27"/>
  <c r="G342" i="27"/>
  <c r="G343" i="27"/>
  <c r="G344" i="27"/>
  <c r="G345" i="27"/>
  <c r="G346" i="27"/>
  <c r="G347" i="27"/>
  <c r="L321" i="27"/>
  <c r="C321" i="27" s="1"/>
  <c r="L322" i="27"/>
  <c r="C322" i="27" s="1"/>
  <c r="L323" i="27"/>
  <c r="C323" i="27" s="1"/>
  <c r="L324" i="27"/>
  <c r="C324" i="27" s="1"/>
  <c r="L325" i="27"/>
  <c r="C325" i="27" s="1"/>
  <c r="L326" i="27"/>
  <c r="C326" i="27" s="1"/>
  <c r="L327" i="27"/>
  <c r="C327" i="27" s="1"/>
  <c r="L328" i="27"/>
  <c r="C328" i="27" s="1"/>
  <c r="L329" i="27"/>
  <c r="C329" i="27" s="1"/>
  <c r="L330" i="27"/>
  <c r="C330" i="27" s="1"/>
  <c r="L331" i="27"/>
  <c r="C331" i="27" s="1"/>
  <c r="L332" i="27"/>
  <c r="C332" i="27" s="1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A264" i="29"/>
  <c r="G310" i="27"/>
  <c r="A250" i="29"/>
  <c r="A251" i="29"/>
  <c r="A252" i="29"/>
  <c r="A253" i="29"/>
  <c r="A254" i="29"/>
  <c r="A255" i="29"/>
  <c r="A256" i="29"/>
  <c r="A257" i="29"/>
  <c r="A258" i="29"/>
  <c r="A259" i="29"/>
  <c r="A260" i="29"/>
  <c r="A249" i="29"/>
  <c r="A235" i="29"/>
  <c r="A236" i="29"/>
  <c r="A237" i="29"/>
  <c r="A238" i="29"/>
  <c r="A239" i="29"/>
  <c r="A240" i="29"/>
  <c r="A241" i="29"/>
  <c r="A242" i="29"/>
  <c r="A243" i="29"/>
  <c r="A244" i="29"/>
  <c r="A245" i="29"/>
  <c r="L306" i="27"/>
  <c r="C306" i="27" s="1"/>
  <c r="L307" i="27"/>
  <c r="C307" i="27" s="1"/>
  <c r="L308" i="27"/>
  <c r="C308" i="27" s="1"/>
  <c r="L309" i="27"/>
  <c r="C309" i="27" s="1"/>
  <c r="L310" i="27"/>
  <c r="C310" i="27" s="1"/>
  <c r="L311" i="27"/>
  <c r="C311" i="27" s="1"/>
  <c r="L312" i="27"/>
  <c r="C312" i="27" s="1"/>
  <c r="L313" i="27"/>
  <c r="C313" i="27" s="1"/>
  <c r="L314" i="27"/>
  <c r="C314" i="27" s="1"/>
  <c r="L315" i="27"/>
  <c r="C315" i="27" s="1"/>
  <c r="L316" i="27"/>
  <c r="C316" i="27" s="1"/>
  <c r="L317" i="27"/>
  <c r="C317" i="27" s="1"/>
  <c r="G306" i="27"/>
  <c r="G307" i="27"/>
  <c r="G308" i="27"/>
  <c r="G309" i="27"/>
  <c r="G311" i="27"/>
  <c r="G312" i="27"/>
  <c r="G313" i="27"/>
  <c r="G314" i="27"/>
  <c r="G315" i="27"/>
  <c r="G316" i="27"/>
  <c r="G317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L291" i="27"/>
  <c r="C291" i="27" s="1"/>
  <c r="L292" i="27"/>
  <c r="C292" i="27" s="1"/>
  <c r="L293" i="27"/>
  <c r="C293" i="27" s="1"/>
  <c r="L294" i="27"/>
  <c r="C294" i="27" s="1"/>
  <c r="L295" i="27"/>
  <c r="C295" i="27" s="1"/>
  <c r="L296" i="27"/>
  <c r="C296" i="27" s="1"/>
  <c r="L297" i="27"/>
  <c r="C297" i="27" s="1"/>
  <c r="L298" i="27"/>
  <c r="C298" i="27" s="1"/>
  <c r="L299" i="27"/>
  <c r="C299" i="27" s="1"/>
  <c r="L300" i="27"/>
  <c r="C300" i="27" s="1"/>
  <c r="L301" i="27"/>
  <c r="C301" i="27" s="1"/>
  <c r="L302" i="27"/>
  <c r="C302" i="27" s="1"/>
  <c r="A234" i="29"/>
  <c r="F399" i="27" l="1"/>
  <c r="H399" i="27" s="1"/>
  <c r="F400" i="27"/>
  <c r="H400" i="27" s="1"/>
  <c r="F402" i="27"/>
  <c r="H402" i="27" s="1"/>
  <c r="F398" i="27"/>
  <c r="H398" i="27" s="1"/>
  <c r="F401" i="27"/>
  <c r="H401" i="27" s="1"/>
  <c r="F397" i="27"/>
  <c r="H397" i="27" s="1"/>
  <c r="F403" i="27"/>
  <c r="H403" i="27" s="1"/>
  <c r="F385" i="27"/>
  <c r="H385" i="27" s="1"/>
  <c r="F389" i="27"/>
  <c r="H389" i="27" s="1"/>
  <c r="F381" i="27"/>
  <c r="H381" i="27" s="1"/>
  <c r="F387" i="27"/>
  <c r="H387" i="27" s="1"/>
  <c r="F391" i="27"/>
  <c r="H391" i="27" s="1"/>
  <c r="F383" i="27"/>
  <c r="H383" i="27" s="1"/>
  <c r="F390" i="27"/>
  <c r="H390" i="27" s="1"/>
  <c r="F386" i="27"/>
  <c r="H386" i="27" s="1"/>
  <c r="F382" i="27"/>
  <c r="H382" i="27" s="1"/>
  <c r="F392" i="27"/>
  <c r="H392" i="27" s="1"/>
  <c r="F388" i="27"/>
  <c r="H388" i="27" s="1"/>
  <c r="F384" i="27"/>
  <c r="H384" i="27" s="1"/>
  <c r="F376" i="27"/>
  <c r="H376" i="27" s="1"/>
  <c r="F368" i="27"/>
  <c r="H368" i="27" s="1"/>
  <c r="F372" i="27"/>
  <c r="H372" i="27" s="1"/>
  <c r="F375" i="27"/>
  <c r="H375" i="27" s="1"/>
  <c r="F367" i="27"/>
  <c r="H367" i="27" s="1"/>
  <c r="F371" i="27"/>
  <c r="H371" i="27" s="1"/>
  <c r="F374" i="27"/>
  <c r="H374" i="27" s="1"/>
  <c r="F370" i="27"/>
  <c r="H370" i="27" s="1"/>
  <c r="F366" i="27"/>
  <c r="H366" i="27" s="1"/>
  <c r="F377" i="27"/>
  <c r="H377" i="27" s="1"/>
  <c r="F373" i="27"/>
  <c r="H373" i="27" s="1"/>
  <c r="F369" i="27"/>
  <c r="H369" i="27" s="1"/>
  <c r="F358" i="27"/>
  <c r="H358" i="27" s="1"/>
  <c r="F352" i="27"/>
  <c r="H352" i="27" s="1"/>
  <c r="F360" i="27"/>
  <c r="H360" i="27" s="1"/>
  <c r="F356" i="27"/>
  <c r="H356" i="27" s="1"/>
  <c r="F362" i="27"/>
  <c r="H362" i="27" s="1"/>
  <c r="F354" i="27"/>
  <c r="H354" i="27" s="1"/>
  <c r="F359" i="27"/>
  <c r="H359" i="27" s="1"/>
  <c r="F355" i="27"/>
  <c r="H355" i="27" s="1"/>
  <c r="F351" i="27"/>
  <c r="H351" i="27" s="1"/>
  <c r="F361" i="27"/>
  <c r="H361" i="27" s="1"/>
  <c r="F357" i="27"/>
  <c r="H357" i="27" s="1"/>
  <c r="F353" i="27"/>
  <c r="H353" i="27" s="1"/>
  <c r="F344" i="27"/>
  <c r="H344" i="27" s="1"/>
  <c r="F340" i="27"/>
  <c r="H340" i="27" s="1"/>
  <c r="F346" i="27"/>
  <c r="H346" i="27" s="1"/>
  <c r="F338" i="27"/>
  <c r="H338" i="27" s="1"/>
  <c r="F336" i="27"/>
  <c r="H336" i="27" s="1"/>
  <c r="F329" i="27"/>
  <c r="H329" i="27" s="1"/>
  <c r="F342" i="27"/>
  <c r="H342" i="27" s="1"/>
  <c r="F331" i="27"/>
  <c r="H331" i="27" s="1"/>
  <c r="F325" i="27"/>
  <c r="H325" i="27" s="1"/>
  <c r="F345" i="27"/>
  <c r="H345" i="27" s="1"/>
  <c r="F337" i="27"/>
  <c r="H337" i="27" s="1"/>
  <c r="F341" i="27"/>
  <c r="H341" i="27" s="1"/>
  <c r="F339" i="27"/>
  <c r="H339" i="27" s="1"/>
  <c r="F347" i="27"/>
  <c r="H347" i="27" s="1"/>
  <c r="F343" i="27"/>
  <c r="H343" i="27" s="1"/>
  <c r="F321" i="27"/>
  <c r="H321" i="27" s="1"/>
  <c r="F327" i="27"/>
  <c r="H327" i="27" s="1"/>
  <c r="F323" i="27"/>
  <c r="H323" i="27" s="1"/>
  <c r="F330" i="27"/>
  <c r="H330" i="27" s="1"/>
  <c r="F326" i="27"/>
  <c r="H326" i="27" s="1"/>
  <c r="F322" i="27"/>
  <c r="H322" i="27" s="1"/>
  <c r="F332" i="27"/>
  <c r="H332" i="27" s="1"/>
  <c r="F328" i="27"/>
  <c r="H328" i="27" s="1"/>
  <c r="F324" i="27"/>
  <c r="H324" i="27" s="1"/>
  <c r="F294" i="27"/>
  <c r="H294" i="27" s="1"/>
  <c r="F308" i="27"/>
  <c r="H308" i="27" s="1"/>
  <c r="F296" i="27"/>
  <c r="H296" i="27" s="1"/>
  <c r="F291" i="27"/>
  <c r="H291" i="27" s="1"/>
  <c r="F317" i="27"/>
  <c r="H317" i="27" s="1"/>
  <c r="F309" i="27"/>
  <c r="H309" i="27" s="1"/>
  <c r="F293" i="27"/>
  <c r="H293" i="27" s="1"/>
  <c r="F302" i="27"/>
  <c r="H302" i="27" s="1"/>
  <c r="F316" i="27"/>
  <c r="H316" i="27" s="1"/>
  <c r="F292" i="27"/>
  <c r="H292" i="27" s="1"/>
  <c r="F306" i="27"/>
  <c r="H306" i="27" s="1"/>
  <c r="F315" i="27"/>
  <c r="H315" i="27" s="1"/>
  <c r="F307" i="27"/>
  <c r="H307" i="27" s="1"/>
  <c r="F301" i="27"/>
  <c r="H301" i="27" s="1"/>
  <c r="F314" i="27"/>
  <c r="H314" i="27" s="1"/>
  <c r="F312" i="27"/>
  <c r="H312" i="27" s="1"/>
  <c r="F313" i="27"/>
  <c r="H313" i="27" s="1"/>
  <c r="F311" i="27"/>
  <c r="H311" i="27" s="1"/>
  <c r="F310" i="27"/>
  <c r="H310" i="27" s="1"/>
  <c r="F295" i="27"/>
  <c r="H295" i="27" s="1"/>
  <c r="F300" i="27"/>
  <c r="H300" i="27" s="1"/>
  <c r="F298" i="27"/>
  <c r="H298" i="27" s="1"/>
  <c r="F299" i="27"/>
  <c r="H299" i="27" s="1"/>
  <c r="F297" i="27"/>
  <c r="H297" i="27" s="1"/>
  <c r="A262" i="29" l="1"/>
  <c r="L450" i="27"/>
  <c r="C450" i="27" s="1"/>
  <c r="B450" i="27"/>
  <c r="N450" i="27" s="1"/>
  <c r="L449" i="27"/>
  <c r="C449" i="27" s="1"/>
  <c r="B449" i="27"/>
  <c r="N449" i="27" s="1"/>
  <c r="L448" i="27"/>
  <c r="C448" i="27" s="1"/>
  <c r="B448" i="27"/>
  <c r="N448" i="27" s="1"/>
  <c r="L447" i="27"/>
  <c r="C447" i="27" s="1"/>
  <c r="B447" i="27"/>
  <c r="L446" i="27"/>
  <c r="C446" i="27" s="1"/>
  <c r="B446" i="27"/>
  <c r="N446" i="27" s="1"/>
  <c r="L445" i="27"/>
  <c r="C445" i="27" s="1"/>
  <c r="B445" i="27"/>
  <c r="G445" i="27" s="1"/>
  <c r="L444" i="27"/>
  <c r="C444" i="27" s="1"/>
  <c r="B444" i="27"/>
  <c r="N444" i="27" s="1"/>
  <c r="L443" i="27"/>
  <c r="C443" i="27" s="1"/>
  <c r="B443" i="27"/>
  <c r="G443" i="27" s="1"/>
  <c r="L442" i="27"/>
  <c r="C442" i="27" s="1"/>
  <c r="B442" i="27"/>
  <c r="N442" i="27" s="1"/>
  <c r="L441" i="27"/>
  <c r="C441" i="27" s="1"/>
  <c r="B441" i="27"/>
  <c r="L440" i="27"/>
  <c r="C440" i="27" s="1"/>
  <c r="B440" i="27"/>
  <c r="N440" i="27" s="1"/>
  <c r="L439" i="27"/>
  <c r="C439" i="27" s="1"/>
  <c r="B439" i="27"/>
  <c r="L438" i="27"/>
  <c r="C438" i="27" s="1"/>
  <c r="L437" i="27"/>
  <c r="C437" i="27" s="1"/>
  <c r="G437" i="27"/>
  <c r="L436" i="27"/>
  <c r="C436" i="27" s="1"/>
  <c r="L435" i="27"/>
  <c r="C435" i="27" s="1"/>
  <c r="L434" i="27"/>
  <c r="C434" i="27" s="1"/>
  <c r="L433" i="27"/>
  <c r="C433" i="27" s="1"/>
  <c r="L432" i="27"/>
  <c r="C432" i="27" s="1"/>
  <c r="L431" i="27"/>
  <c r="C431" i="27" s="1"/>
  <c r="L430" i="27"/>
  <c r="C430" i="27" s="1"/>
  <c r="L429" i="27"/>
  <c r="C429" i="27" s="1"/>
  <c r="L428" i="27"/>
  <c r="C428" i="27" s="1"/>
  <c r="L427" i="27"/>
  <c r="C427" i="27" s="1"/>
  <c r="G427" i="27"/>
  <c r="L426" i="27"/>
  <c r="C426" i="27" s="1"/>
  <c r="L425" i="27"/>
  <c r="C425" i="27" s="1"/>
  <c r="G425" i="27"/>
  <c r="G423" i="27"/>
  <c r="L424" i="27"/>
  <c r="C424" i="27" s="1"/>
  <c r="L423" i="27"/>
  <c r="C423" i="27" s="1"/>
  <c r="L422" i="27"/>
  <c r="C422" i="27" s="1"/>
  <c r="F422" i="27" s="1"/>
  <c r="H422" i="27" s="1"/>
  <c r="L421" i="27"/>
  <c r="C421" i="27" s="1"/>
  <c r="F421" i="27" s="1"/>
  <c r="H421" i="27" s="1"/>
  <c r="L420" i="27"/>
  <c r="C420" i="27" s="1"/>
  <c r="F420" i="27" s="1"/>
  <c r="H420" i="27" s="1"/>
  <c r="L419" i="27"/>
  <c r="C419" i="27" s="1"/>
  <c r="F419" i="27" s="1"/>
  <c r="H419" i="27" s="1"/>
  <c r="L418" i="27"/>
  <c r="C418" i="27" s="1"/>
  <c r="F418" i="27" s="1"/>
  <c r="H418" i="27" s="1"/>
  <c r="L417" i="27"/>
  <c r="C417" i="27" s="1"/>
  <c r="F417" i="27" s="1"/>
  <c r="H417" i="27" s="1"/>
  <c r="L416" i="27"/>
  <c r="C416" i="27" s="1"/>
  <c r="F416" i="27" s="1"/>
  <c r="H416" i="27" s="1"/>
  <c r="L415" i="27"/>
  <c r="C415" i="27" s="1"/>
  <c r="F415" i="27" s="1"/>
  <c r="H415" i="27" s="1"/>
  <c r="L414" i="27"/>
  <c r="C414" i="27" s="1"/>
  <c r="F414" i="27" s="1"/>
  <c r="H414" i="27" s="1"/>
  <c r="L413" i="27"/>
  <c r="C413" i="27" s="1"/>
  <c r="F413" i="27" s="1"/>
  <c r="H413" i="27" s="1"/>
  <c r="L412" i="27"/>
  <c r="C412" i="27" s="1"/>
  <c r="F412" i="27" s="1"/>
  <c r="H412" i="27" s="1"/>
  <c r="L411" i="27"/>
  <c r="C411" i="27" s="1"/>
  <c r="F411" i="27" s="1"/>
  <c r="H411" i="27" s="1"/>
  <c r="L410" i="27"/>
  <c r="C410" i="27" s="1"/>
  <c r="F410" i="27" s="1"/>
  <c r="H410" i="27" s="1"/>
  <c r="L409" i="27"/>
  <c r="C409" i="27" s="1"/>
  <c r="F409" i="27" s="1"/>
  <c r="H409" i="27" s="1"/>
  <c r="L408" i="27"/>
  <c r="C408" i="27" s="1"/>
  <c r="F408" i="27" s="1"/>
  <c r="H408" i="27" s="1"/>
  <c r="L407" i="27"/>
  <c r="C407" i="27" s="1"/>
  <c r="F407" i="27" s="1"/>
  <c r="H407" i="27" s="1"/>
  <c r="L406" i="27"/>
  <c r="C406" i="27" s="1"/>
  <c r="F406" i="27" s="1"/>
  <c r="H406" i="27" s="1"/>
  <c r="L405" i="27"/>
  <c r="C405" i="27" s="1"/>
  <c r="F405" i="27" s="1"/>
  <c r="H405" i="27" s="1"/>
  <c r="C404" i="27"/>
  <c r="F404" i="27" s="1"/>
  <c r="H404" i="27" s="1"/>
  <c r="A362" i="29"/>
  <c r="A363" i="29"/>
  <c r="A364" i="29"/>
  <c r="A365" i="29"/>
  <c r="A366" i="29"/>
  <c r="A367" i="29"/>
  <c r="A368" i="29"/>
  <c r="A369" i="29"/>
  <c r="A370" i="29"/>
  <c r="A371" i="29"/>
  <c r="A372" i="29"/>
  <c r="A373" i="29"/>
  <c r="A374" i="29"/>
  <c r="A375" i="29"/>
  <c r="A376" i="29"/>
  <c r="A377" i="29"/>
  <c r="A378" i="29"/>
  <c r="A379" i="29"/>
  <c r="A380" i="29"/>
  <c r="A381" i="29"/>
  <c r="A382" i="29"/>
  <c r="A383" i="29"/>
  <c r="A384" i="29"/>
  <c r="A385" i="29"/>
  <c r="A386" i="29"/>
  <c r="A387" i="29"/>
  <c r="A388" i="29"/>
  <c r="A389" i="29"/>
  <c r="A390" i="29"/>
  <c r="A391" i="29"/>
  <c r="A392" i="29"/>
  <c r="A393" i="29"/>
  <c r="F427" i="27" l="1"/>
  <c r="H427" i="27" s="1"/>
  <c r="F423" i="27"/>
  <c r="H423" i="27" s="1"/>
  <c r="F425" i="27"/>
  <c r="H425" i="27" s="1"/>
  <c r="F437" i="27"/>
  <c r="H437" i="27" s="1"/>
  <c r="F445" i="27"/>
  <c r="H445" i="27" s="1"/>
  <c r="F443" i="27"/>
  <c r="H443" i="27" s="1"/>
  <c r="G450" i="27"/>
  <c r="F450" i="27" s="1"/>
  <c r="H450" i="27" s="1"/>
  <c r="G429" i="27"/>
  <c r="F429" i="27" s="1"/>
  <c r="H429" i="27" s="1"/>
  <c r="G433" i="27"/>
  <c r="F433" i="27" s="1"/>
  <c r="H433" i="27" s="1"/>
  <c r="G428" i="27"/>
  <c r="F428" i="27" s="1"/>
  <c r="H428" i="27" s="1"/>
  <c r="N441" i="27"/>
  <c r="G441" i="27"/>
  <c r="F441" i="27" s="1"/>
  <c r="H441" i="27" s="1"/>
  <c r="G426" i="27"/>
  <c r="F426" i="27" s="1"/>
  <c r="H426" i="27" s="1"/>
  <c r="G432" i="27"/>
  <c r="F432" i="27" s="1"/>
  <c r="H432" i="27" s="1"/>
  <c r="N439" i="27"/>
  <c r="G439" i="27"/>
  <c r="F439" i="27" s="1"/>
  <c r="H439" i="27" s="1"/>
  <c r="G430" i="27"/>
  <c r="F430" i="27" s="1"/>
  <c r="H430" i="27" s="1"/>
  <c r="G434" i="27"/>
  <c r="F434" i="27" s="1"/>
  <c r="H434" i="27" s="1"/>
  <c r="G436" i="27"/>
  <c r="F436" i="27" s="1"/>
  <c r="H436" i="27" s="1"/>
  <c r="N447" i="27"/>
  <c r="G447" i="27"/>
  <c r="F447" i="27" s="1"/>
  <c r="H447" i="27" s="1"/>
  <c r="G449" i="27"/>
  <c r="F449" i="27" s="1"/>
  <c r="H449" i="27" s="1"/>
  <c r="G442" i="27"/>
  <c r="F442" i="27" s="1"/>
  <c r="H442" i="27" s="1"/>
  <c r="G446" i="27"/>
  <c r="F446" i="27" s="1"/>
  <c r="H446" i="27" s="1"/>
  <c r="G431" i="27"/>
  <c r="F431" i="27" s="1"/>
  <c r="H431" i="27" s="1"/>
  <c r="G435" i="27"/>
  <c r="F435" i="27" s="1"/>
  <c r="H435" i="27" s="1"/>
  <c r="G424" i="27"/>
  <c r="F424" i="27" s="1"/>
  <c r="H424" i="27" s="1"/>
  <c r="G440" i="27"/>
  <c r="F440" i="27" s="1"/>
  <c r="H440" i="27" s="1"/>
  <c r="G444" i="27"/>
  <c r="F444" i="27" s="1"/>
  <c r="H444" i="27" s="1"/>
  <c r="G448" i="27"/>
  <c r="F448" i="27" s="1"/>
  <c r="H448" i="27" s="1"/>
  <c r="G438" i="27"/>
  <c r="F438" i="27" s="1"/>
  <c r="H438" i="27" s="1"/>
  <c r="N445" i="27"/>
  <c r="N443" i="27"/>
  <c r="P17" i="29" l="1"/>
  <c r="L396" i="27"/>
  <c r="C396" i="27" s="1"/>
  <c r="L395" i="27"/>
  <c r="C395" i="27" s="1"/>
  <c r="L394" i="27"/>
  <c r="C394" i="27" s="1"/>
  <c r="L393" i="27"/>
  <c r="C393" i="27" s="1"/>
  <c r="L380" i="27"/>
  <c r="C380" i="27" s="1"/>
  <c r="L379" i="27"/>
  <c r="C379" i="27" s="1"/>
  <c r="L378" i="27"/>
  <c r="C378" i="27" s="1"/>
  <c r="L365" i="27"/>
  <c r="C365" i="27" s="1"/>
  <c r="L364" i="27"/>
  <c r="C364" i="27" s="1"/>
  <c r="L363" i="27"/>
  <c r="C363" i="27" s="1"/>
  <c r="L350" i="27"/>
  <c r="C350" i="27" s="1"/>
  <c r="L349" i="27"/>
  <c r="C349" i="27" s="1"/>
  <c r="L348" i="27"/>
  <c r="C348" i="27" s="1"/>
  <c r="L335" i="27"/>
  <c r="C335" i="27" s="1"/>
  <c r="L334" i="27"/>
  <c r="C334" i="27" s="1"/>
  <c r="L333" i="27"/>
  <c r="C333" i="27" s="1"/>
  <c r="L320" i="27"/>
  <c r="C320" i="27" s="1"/>
  <c r="L319" i="27"/>
  <c r="C319" i="27" s="1"/>
  <c r="L318" i="27"/>
  <c r="C318" i="27" s="1"/>
  <c r="L305" i="27"/>
  <c r="C305" i="27" s="1"/>
  <c r="L304" i="27"/>
  <c r="C304" i="27" s="1"/>
  <c r="L303" i="27"/>
  <c r="C303" i="27" s="1"/>
  <c r="L290" i="27"/>
  <c r="C290" i="27" s="1"/>
  <c r="L289" i="27"/>
  <c r="C289" i="27" s="1"/>
  <c r="L288" i="27"/>
  <c r="C288" i="27" s="1"/>
  <c r="L287" i="27"/>
  <c r="C287" i="27" s="1"/>
  <c r="L286" i="27"/>
  <c r="C286" i="27" s="1"/>
  <c r="L285" i="27"/>
  <c r="C285" i="27" s="1"/>
  <c r="L284" i="27"/>
  <c r="C284" i="27" s="1"/>
  <c r="L283" i="27"/>
  <c r="C283" i="27" s="1"/>
  <c r="L282" i="27"/>
  <c r="C282" i="27" s="1"/>
  <c r="L281" i="27"/>
  <c r="C281" i="27" s="1"/>
  <c r="L280" i="27"/>
  <c r="C280" i="27" s="1"/>
  <c r="L279" i="27"/>
  <c r="C279" i="27" s="1"/>
  <c r="L278" i="27"/>
  <c r="C278" i="27" s="1"/>
  <c r="L277" i="27"/>
  <c r="C277" i="27" s="1"/>
  <c r="L276" i="27"/>
  <c r="C276" i="27" s="1"/>
  <c r="L275" i="27"/>
  <c r="C275" i="27" s="1"/>
  <c r="L274" i="27"/>
  <c r="C274" i="27" s="1"/>
  <c r="L273" i="27"/>
  <c r="C273" i="27" s="1"/>
  <c r="L272" i="27"/>
  <c r="C272" i="27" s="1"/>
  <c r="L271" i="27"/>
  <c r="C271" i="27" s="1"/>
  <c r="L270" i="27"/>
  <c r="C270" i="27" s="1"/>
  <c r="L269" i="27"/>
  <c r="C269" i="27" s="1"/>
  <c r="L268" i="27"/>
  <c r="C268" i="27" s="1"/>
  <c r="L267" i="27"/>
  <c r="C267" i="27" s="1"/>
  <c r="L266" i="27"/>
  <c r="C266" i="27" s="1"/>
  <c r="L265" i="27"/>
  <c r="C265" i="27" s="1"/>
  <c r="L264" i="27"/>
  <c r="C264" i="27" s="1"/>
  <c r="L263" i="27"/>
  <c r="C263" i="27" s="1"/>
  <c r="L262" i="27"/>
  <c r="C262" i="27" s="1"/>
  <c r="L261" i="27"/>
  <c r="C261" i="27" s="1"/>
  <c r="L260" i="27"/>
  <c r="C260" i="27" s="1"/>
  <c r="L259" i="27"/>
  <c r="C259" i="27" s="1"/>
  <c r="L258" i="27"/>
  <c r="C258" i="27" s="1"/>
  <c r="L257" i="27"/>
  <c r="C257" i="27" s="1"/>
  <c r="L256" i="27"/>
  <c r="C256" i="27" s="1"/>
  <c r="L255" i="27"/>
  <c r="C255" i="27" s="1"/>
  <c r="L254" i="27"/>
  <c r="C254" i="27" s="1"/>
  <c r="L253" i="27"/>
  <c r="C253" i="27" s="1"/>
  <c r="L252" i="27"/>
  <c r="C252" i="27" s="1"/>
  <c r="L251" i="27"/>
  <c r="C251" i="27" s="1"/>
  <c r="L250" i="27"/>
  <c r="C250" i="27" s="1"/>
  <c r="L249" i="27"/>
  <c r="C249" i="27" s="1"/>
  <c r="L248" i="27"/>
  <c r="C248" i="27" s="1"/>
  <c r="L247" i="27"/>
  <c r="C247" i="27" s="1"/>
  <c r="L246" i="27"/>
  <c r="C246" i="27" s="1"/>
  <c r="L245" i="27"/>
  <c r="C245" i="27" s="1"/>
  <c r="L244" i="27"/>
  <c r="C244" i="27" s="1"/>
  <c r="L243" i="27"/>
  <c r="C243" i="27" s="1"/>
  <c r="L242" i="27"/>
  <c r="C242" i="27" s="1"/>
  <c r="L241" i="27"/>
  <c r="C241" i="27" s="1"/>
  <c r="L240" i="27"/>
  <c r="C240" i="27" s="1"/>
  <c r="L239" i="27"/>
  <c r="C239" i="27" s="1"/>
  <c r="L238" i="27"/>
  <c r="C238" i="27" s="1"/>
  <c r="L237" i="27"/>
  <c r="C237" i="27" s="1"/>
  <c r="L236" i="27"/>
  <c r="C236" i="27" s="1"/>
  <c r="L235" i="27"/>
  <c r="C235" i="27" s="1"/>
  <c r="L234" i="27"/>
  <c r="C234" i="27" s="1"/>
  <c r="L233" i="27"/>
  <c r="C233" i="27" s="1"/>
  <c r="L232" i="27"/>
  <c r="C232" i="27" s="1"/>
  <c r="L231" i="27"/>
  <c r="C231" i="27" s="1"/>
  <c r="L230" i="27"/>
  <c r="C230" i="27" s="1"/>
  <c r="L229" i="27"/>
  <c r="C229" i="27" s="1"/>
  <c r="L228" i="27"/>
  <c r="C228" i="27" s="1"/>
  <c r="L227" i="27"/>
  <c r="C227" i="27" s="1"/>
  <c r="L226" i="27"/>
  <c r="C226" i="27" s="1"/>
  <c r="L225" i="27"/>
  <c r="C225" i="27" s="1"/>
  <c r="L224" i="27"/>
  <c r="C224" i="27" s="1"/>
  <c r="L223" i="27"/>
  <c r="C223" i="27" s="1"/>
  <c r="L222" i="27"/>
  <c r="C222" i="27" s="1"/>
  <c r="L221" i="27"/>
  <c r="C221" i="27" s="1"/>
  <c r="L220" i="27"/>
  <c r="C220" i="27" s="1"/>
  <c r="L219" i="27"/>
  <c r="C219" i="27" s="1"/>
  <c r="L218" i="27"/>
  <c r="C218" i="27" s="1"/>
  <c r="L217" i="27"/>
  <c r="C217" i="27" s="1"/>
  <c r="L216" i="27"/>
  <c r="C216" i="27" s="1"/>
  <c r="L215" i="27"/>
  <c r="C215" i="27" s="1"/>
  <c r="L214" i="27"/>
  <c r="C214" i="27" s="1"/>
  <c r="L213" i="27"/>
  <c r="C213" i="27" s="1"/>
  <c r="L212" i="27"/>
  <c r="C212" i="27" s="1"/>
  <c r="L211" i="27"/>
  <c r="C211" i="27" s="1"/>
  <c r="L210" i="27"/>
  <c r="C210" i="27" s="1"/>
  <c r="L209" i="27"/>
  <c r="C209" i="27" s="1"/>
  <c r="L208" i="27"/>
  <c r="C208" i="27" s="1"/>
  <c r="L207" i="27"/>
  <c r="C207" i="27" s="1"/>
  <c r="L206" i="27"/>
  <c r="C206" i="27" s="1"/>
  <c r="L205" i="27"/>
  <c r="C205" i="27" s="1"/>
  <c r="L204" i="27"/>
  <c r="C204" i="27" s="1"/>
  <c r="L203" i="27"/>
  <c r="C203" i="27" s="1"/>
  <c r="L202" i="27"/>
  <c r="C202" i="27" s="1"/>
  <c r="L201" i="27"/>
  <c r="C201" i="27" s="1"/>
  <c r="L200" i="27"/>
  <c r="C200" i="27" s="1"/>
  <c r="L199" i="27"/>
  <c r="C199" i="27" s="1"/>
  <c r="L198" i="27"/>
  <c r="C198" i="27" s="1"/>
  <c r="L197" i="27"/>
  <c r="C197" i="27" s="1"/>
  <c r="L196" i="27"/>
  <c r="C196" i="27" s="1"/>
  <c r="L195" i="27"/>
  <c r="C195" i="27" s="1"/>
  <c r="L194" i="27"/>
  <c r="C194" i="27" s="1"/>
  <c r="L193" i="27"/>
  <c r="C193" i="27" s="1"/>
  <c r="L192" i="27"/>
  <c r="C192" i="27" s="1"/>
  <c r="L191" i="27"/>
  <c r="C191" i="27" s="1"/>
  <c r="L190" i="27"/>
  <c r="C190" i="27" s="1"/>
  <c r="L189" i="27"/>
  <c r="C189" i="27" s="1"/>
  <c r="L188" i="27"/>
  <c r="C188" i="27" s="1"/>
  <c r="L187" i="27"/>
  <c r="C187" i="27" s="1"/>
  <c r="L186" i="27"/>
  <c r="C186" i="27" s="1"/>
  <c r="L185" i="27"/>
  <c r="C185" i="27" s="1"/>
  <c r="L184" i="27"/>
  <c r="C184" i="27" s="1"/>
  <c r="L183" i="27"/>
  <c r="C183" i="27" s="1"/>
  <c r="L182" i="27"/>
  <c r="C182" i="27" s="1"/>
  <c r="L181" i="27"/>
  <c r="C181" i="27" s="1"/>
  <c r="L180" i="27"/>
  <c r="C180" i="27" s="1"/>
  <c r="L179" i="27"/>
  <c r="C179" i="27" s="1"/>
  <c r="L178" i="27"/>
  <c r="C178" i="27" s="1"/>
  <c r="L177" i="27"/>
  <c r="C177" i="27" s="1"/>
  <c r="L176" i="27"/>
  <c r="C176" i="27" s="1"/>
  <c r="L175" i="27"/>
  <c r="C175" i="27" s="1"/>
  <c r="L174" i="27"/>
  <c r="C174" i="27" s="1"/>
  <c r="L173" i="27"/>
  <c r="C173" i="27" s="1"/>
  <c r="L172" i="27"/>
  <c r="C172" i="27" s="1"/>
  <c r="L171" i="27"/>
  <c r="C171" i="27" s="1"/>
  <c r="L170" i="27"/>
  <c r="C170" i="27" s="1"/>
  <c r="L169" i="27"/>
  <c r="C169" i="27" s="1"/>
  <c r="L168" i="27"/>
  <c r="C168" i="27" s="1"/>
  <c r="L167" i="27"/>
  <c r="C167" i="27" s="1"/>
  <c r="L166" i="27"/>
  <c r="C166" i="27" s="1"/>
  <c r="L165" i="27"/>
  <c r="C165" i="27" s="1"/>
  <c r="L164" i="27"/>
  <c r="C164" i="27" s="1"/>
  <c r="L163" i="27"/>
  <c r="C163" i="27" s="1"/>
  <c r="L162" i="27"/>
  <c r="C162" i="27" s="1"/>
  <c r="L161" i="27"/>
  <c r="C161" i="27" s="1"/>
  <c r="L160" i="27"/>
  <c r="C160" i="27" s="1"/>
  <c r="L159" i="27"/>
  <c r="C159" i="27" s="1"/>
  <c r="L158" i="27"/>
  <c r="C158" i="27" s="1"/>
  <c r="L157" i="27"/>
  <c r="C157" i="27" s="1"/>
  <c r="L156" i="27"/>
  <c r="C156" i="27" s="1"/>
  <c r="L155" i="27"/>
  <c r="C155" i="27" s="1"/>
  <c r="L154" i="27"/>
  <c r="C154" i="27" s="1"/>
  <c r="L153" i="27"/>
  <c r="C153" i="27" s="1"/>
  <c r="L152" i="27"/>
  <c r="C152" i="27" s="1"/>
  <c r="L151" i="27"/>
  <c r="C151" i="27" s="1"/>
  <c r="L150" i="27"/>
  <c r="C150" i="27" s="1"/>
  <c r="L149" i="27"/>
  <c r="C149" i="27" s="1"/>
  <c r="L148" i="27"/>
  <c r="C148" i="27" s="1"/>
  <c r="L147" i="27"/>
  <c r="C147" i="27" s="1"/>
  <c r="L146" i="27"/>
  <c r="C146" i="27" s="1"/>
  <c r="L145" i="27"/>
  <c r="C145" i="27" s="1"/>
  <c r="L144" i="27"/>
  <c r="C144" i="27" s="1"/>
  <c r="L143" i="27"/>
  <c r="C143" i="27" s="1"/>
  <c r="L142" i="27"/>
  <c r="C142" i="27" s="1"/>
  <c r="L141" i="27"/>
  <c r="C141" i="27" s="1"/>
  <c r="L140" i="27"/>
  <c r="C140" i="27" s="1"/>
  <c r="L139" i="27"/>
  <c r="C139" i="27" s="1"/>
  <c r="L138" i="27"/>
  <c r="C138" i="27" s="1"/>
  <c r="L137" i="27"/>
  <c r="C137" i="27" s="1"/>
  <c r="L136" i="27"/>
  <c r="C136" i="27" s="1"/>
  <c r="L135" i="27"/>
  <c r="C135" i="27" s="1"/>
  <c r="L134" i="27"/>
  <c r="C134" i="27" s="1"/>
  <c r="L133" i="27"/>
  <c r="C133" i="27" s="1"/>
  <c r="L132" i="27"/>
  <c r="C132" i="27" s="1"/>
  <c r="L131" i="27"/>
  <c r="C131" i="27" s="1"/>
  <c r="L130" i="27"/>
  <c r="C130" i="27" s="1"/>
  <c r="L129" i="27"/>
  <c r="C129" i="27" s="1"/>
  <c r="L128" i="27"/>
  <c r="C128" i="27" s="1"/>
  <c r="L127" i="27"/>
  <c r="C127" i="27" s="1"/>
  <c r="L126" i="27"/>
  <c r="C126" i="27" s="1"/>
  <c r="L125" i="27"/>
  <c r="C125" i="27" s="1"/>
  <c r="L124" i="27"/>
  <c r="C124" i="27" s="1"/>
  <c r="L123" i="27"/>
  <c r="C123" i="27" s="1"/>
  <c r="L122" i="27"/>
  <c r="C122" i="27" s="1"/>
  <c r="L121" i="27"/>
  <c r="C121" i="27" s="1"/>
  <c r="L120" i="27"/>
  <c r="C120" i="27" s="1"/>
  <c r="L119" i="27"/>
  <c r="C119" i="27" s="1"/>
  <c r="L118" i="27"/>
  <c r="C118" i="27" s="1"/>
  <c r="L117" i="27"/>
  <c r="C117" i="27" s="1"/>
  <c r="L116" i="27"/>
  <c r="C116" i="27" s="1"/>
  <c r="L115" i="27"/>
  <c r="C115" i="27" s="1"/>
  <c r="L114" i="27"/>
  <c r="C114" i="27" s="1"/>
  <c r="L113" i="27"/>
  <c r="C113" i="27" s="1"/>
  <c r="L112" i="27"/>
  <c r="C112" i="27" s="1"/>
  <c r="L111" i="27"/>
  <c r="C111" i="27" s="1"/>
  <c r="L110" i="27"/>
  <c r="C110" i="27" s="1"/>
  <c r="L109" i="27"/>
  <c r="C109" i="27" s="1"/>
  <c r="L108" i="27"/>
  <c r="C108" i="27" s="1"/>
  <c r="L107" i="27"/>
  <c r="C107" i="27" s="1"/>
  <c r="L106" i="27"/>
  <c r="C106" i="27" s="1"/>
  <c r="L105" i="27"/>
  <c r="C105" i="27" s="1"/>
  <c r="L104" i="27"/>
  <c r="C104" i="27" s="1"/>
  <c r="L103" i="27"/>
  <c r="C103" i="27" s="1"/>
  <c r="L102" i="27"/>
  <c r="C102" i="27" s="1"/>
  <c r="L101" i="27"/>
  <c r="C101" i="27" s="1"/>
  <c r="L100" i="27"/>
  <c r="C100" i="27" s="1"/>
  <c r="L99" i="27"/>
  <c r="C99" i="27" s="1"/>
  <c r="L98" i="27"/>
  <c r="C98" i="27" s="1"/>
  <c r="L97" i="27"/>
  <c r="C97" i="27" s="1"/>
  <c r="L96" i="27"/>
  <c r="C96" i="27" s="1"/>
  <c r="L95" i="27"/>
  <c r="C95" i="27" s="1"/>
  <c r="L94" i="27"/>
  <c r="C94" i="27" s="1"/>
  <c r="L93" i="27"/>
  <c r="C93" i="27" s="1"/>
  <c r="L92" i="27"/>
  <c r="C92" i="27" s="1"/>
  <c r="L91" i="27"/>
  <c r="C91" i="27" s="1"/>
  <c r="L90" i="27"/>
  <c r="C90" i="27" s="1"/>
  <c r="L89" i="27"/>
  <c r="C89" i="27" s="1"/>
  <c r="L88" i="27"/>
  <c r="C88" i="27" s="1"/>
  <c r="L87" i="27"/>
  <c r="C87" i="27" s="1"/>
  <c r="L86" i="27"/>
  <c r="C86" i="27" s="1"/>
  <c r="L85" i="27"/>
  <c r="C85" i="27" s="1"/>
  <c r="L84" i="27"/>
  <c r="C84" i="27" s="1"/>
  <c r="L83" i="27"/>
  <c r="C83" i="27" s="1"/>
  <c r="L82" i="27"/>
  <c r="C82" i="27" s="1"/>
  <c r="B396" i="27"/>
  <c r="B395" i="27"/>
  <c r="B394" i="27"/>
  <c r="B393" i="27"/>
  <c r="B380" i="27"/>
  <c r="B379" i="27"/>
  <c r="B378" i="27"/>
  <c r="B365" i="27"/>
  <c r="B364" i="27"/>
  <c r="B363" i="27"/>
  <c r="B350" i="27"/>
  <c r="B349" i="27"/>
  <c r="B348" i="27"/>
  <c r="B335" i="27"/>
  <c r="B334" i="27"/>
  <c r="B333" i="27"/>
  <c r="B320" i="27"/>
  <c r="B319" i="27"/>
  <c r="B318" i="27"/>
  <c r="B305" i="27"/>
  <c r="B304" i="27"/>
  <c r="B303" i="27"/>
  <c r="B290" i="27"/>
  <c r="B289" i="27"/>
  <c r="B288" i="27"/>
  <c r="B287" i="27"/>
  <c r="B286" i="27"/>
  <c r="B285" i="27"/>
  <c r="B284" i="27"/>
  <c r="B283" i="27"/>
  <c r="B282" i="27"/>
  <c r="B281" i="27"/>
  <c r="G281" i="27" s="1"/>
  <c r="B280" i="27"/>
  <c r="B279" i="27"/>
  <c r="B278" i="27"/>
  <c r="B277" i="27"/>
  <c r="G277" i="27" s="1"/>
  <c r="B276" i="27"/>
  <c r="G276" i="27" s="1"/>
  <c r="B275" i="27"/>
  <c r="B274" i="27"/>
  <c r="B273" i="27"/>
  <c r="G273" i="27" s="1"/>
  <c r="B272" i="27"/>
  <c r="G272" i="27" s="1"/>
  <c r="B271" i="27"/>
  <c r="B270" i="27"/>
  <c r="B269" i="27"/>
  <c r="G269" i="27" s="1"/>
  <c r="B268" i="27"/>
  <c r="G268" i="27" s="1"/>
  <c r="B267" i="27"/>
  <c r="B266" i="27"/>
  <c r="B265" i="27"/>
  <c r="G265" i="27" s="1"/>
  <c r="B264" i="27"/>
  <c r="G264" i="27" s="1"/>
  <c r="B263" i="27"/>
  <c r="B262" i="27"/>
  <c r="B261" i="27"/>
  <c r="G261" i="27" s="1"/>
  <c r="B260" i="27"/>
  <c r="G260" i="27" s="1"/>
  <c r="B259" i="27"/>
  <c r="B258" i="27"/>
  <c r="B257" i="27"/>
  <c r="G257" i="27" s="1"/>
  <c r="B256" i="27"/>
  <c r="G256" i="27" s="1"/>
  <c r="B255" i="27"/>
  <c r="B254" i="27"/>
  <c r="B253" i="27"/>
  <c r="G253" i="27" s="1"/>
  <c r="B252" i="27"/>
  <c r="G252" i="27" s="1"/>
  <c r="B251" i="27"/>
  <c r="B250" i="27"/>
  <c r="B249" i="27"/>
  <c r="G249" i="27" s="1"/>
  <c r="B248" i="27"/>
  <c r="G248" i="27" s="1"/>
  <c r="B247" i="27"/>
  <c r="B246" i="27"/>
  <c r="B245" i="27"/>
  <c r="G245" i="27" s="1"/>
  <c r="B244" i="27"/>
  <c r="G244" i="27" s="1"/>
  <c r="B243" i="27"/>
  <c r="B242" i="27"/>
  <c r="B241" i="27"/>
  <c r="G241" i="27" s="1"/>
  <c r="B240" i="27"/>
  <c r="G240" i="27" s="1"/>
  <c r="B239" i="27"/>
  <c r="B238" i="27"/>
  <c r="B237" i="27"/>
  <c r="G237" i="27" s="1"/>
  <c r="B236" i="27"/>
  <c r="G236" i="27" s="1"/>
  <c r="B235" i="27"/>
  <c r="B234" i="27"/>
  <c r="B233" i="27"/>
  <c r="G233" i="27" s="1"/>
  <c r="B232" i="27"/>
  <c r="G232" i="27" s="1"/>
  <c r="B231" i="27"/>
  <c r="B230" i="27"/>
  <c r="B229" i="27"/>
  <c r="G229" i="27" s="1"/>
  <c r="B228" i="27"/>
  <c r="G228" i="27" s="1"/>
  <c r="B227" i="27"/>
  <c r="B226" i="27"/>
  <c r="B225" i="27"/>
  <c r="G225" i="27" s="1"/>
  <c r="B224" i="27"/>
  <c r="G224" i="27" s="1"/>
  <c r="B223" i="27"/>
  <c r="B222" i="27"/>
  <c r="B221" i="27"/>
  <c r="G221" i="27" s="1"/>
  <c r="B220" i="27"/>
  <c r="G220" i="27" s="1"/>
  <c r="B219" i="27"/>
  <c r="B218" i="27"/>
  <c r="B217" i="27"/>
  <c r="G217" i="27" s="1"/>
  <c r="B216" i="27"/>
  <c r="G216" i="27" s="1"/>
  <c r="B215" i="27"/>
  <c r="B214" i="27"/>
  <c r="B213" i="27"/>
  <c r="G213" i="27" s="1"/>
  <c r="B212" i="27"/>
  <c r="G212" i="27" s="1"/>
  <c r="B211" i="27"/>
  <c r="B210" i="27"/>
  <c r="B209" i="27"/>
  <c r="G209" i="27" s="1"/>
  <c r="B208" i="27"/>
  <c r="G208" i="27" s="1"/>
  <c r="B207" i="27"/>
  <c r="G207" i="27" s="1"/>
  <c r="B206" i="27"/>
  <c r="G206" i="27" s="1"/>
  <c r="B205" i="27"/>
  <c r="G205" i="27" s="1"/>
  <c r="B204" i="27"/>
  <c r="G204" i="27" s="1"/>
  <c r="B203" i="27"/>
  <c r="G203" i="27" s="1"/>
  <c r="B202" i="27"/>
  <c r="G202" i="27" s="1"/>
  <c r="B201" i="27"/>
  <c r="G201" i="27" s="1"/>
  <c r="B200" i="27"/>
  <c r="G200" i="27" s="1"/>
  <c r="B199" i="27"/>
  <c r="G199" i="27" s="1"/>
  <c r="B198" i="27"/>
  <c r="G198" i="27" s="1"/>
  <c r="B197" i="27"/>
  <c r="G197" i="27" s="1"/>
  <c r="B196" i="27"/>
  <c r="G196" i="27" s="1"/>
  <c r="B195" i="27"/>
  <c r="G195" i="27" s="1"/>
  <c r="B194" i="27"/>
  <c r="G194" i="27" s="1"/>
  <c r="B193" i="27"/>
  <c r="G193" i="27" s="1"/>
  <c r="B192" i="27"/>
  <c r="G192" i="27" s="1"/>
  <c r="B191" i="27"/>
  <c r="G191" i="27" s="1"/>
  <c r="B190" i="27"/>
  <c r="G190" i="27" s="1"/>
  <c r="B189" i="27"/>
  <c r="G189" i="27" s="1"/>
  <c r="B188" i="27"/>
  <c r="G188" i="27" s="1"/>
  <c r="B187" i="27"/>
  <c r="G187" i="27" s="1"/>
  <c r="B186" i="27"/>
  <c r="G186" i="27" s="1"/>
  <c r="B185" i="27"/>
  <c r="G185" i="27" s="1"/>
  <c r="B184" i="27"/>
  <c r="G184" i="27" s="1"/>
  <c r="B183" i="27"/>
  <c r="G183" i="27" s="1"/>
  <c r="B182" i="27"/>
  <c r="G182" i="27" s="1"/>
  <c r="B181" i="27"/>
  <c r="G181" i="27" s="1"/>
  <c r="B180" i="27"/>
  <c r="G180" i="27" s="1"/>
  <c r="B179" i="27"/>
  <c r="G179" i="27" s="1"/>
  <c r="B178" i="27"/>
  <c r="G178" i="27" s="1"/>
  <c r="B177" i="27"/>
  <c r="G177" i="27" s="1"/>
  <c r="B176" i="27"/>
  <c r="G176" i="27" s="1"/>
  <c r="B175" i="27"/>
  <c r="G175" i="27" s="1"/>
  <c r="B174" i="27"/>
  <c r="G174" i="27" s="1"/>
  <c r="B173" i="27"/>
  <c r="G173" i="27" s="1"/>
  <c r="B172" i="27"/>
  <c r="G172" i="27" s="1"/>
  <c r="B171" i="27"/>
  <c r="G171" i="27" s="1"/>
  <c r="B170" i="27"/>
  <c r="G170" i="27" s="1"/>
  <c r="B169" i="27"/>
  <c r="G169" i="27" s="1"/>
  <c r="B168" i="27"/>
  <c r="G168" i="27" s="1"/>
  <c r="B167" i="27"/>
  <c r="G167" i="27" s="1"/>
  <c r="B166" i="27"/>
  <c r="G166" i="27" s="1"/>
  <c r="B165" i="27"/>
  <c r="G165" i="27" s="1"/>
  <c r="B164" i="27"/>
  <c r="G164" i="27" s="1"/>
  <c r="B163" i="27"/>
  <c r="G163" i="27" s="1"/>
  <c r="B162" i="27"/>
  <c r="G162" i="27" s="1"/>
  <c r="B161" i="27"/>
  <c r="G161" i="27" s="1"/>
  <c r="B160" i="27"/>
  <c r="G160" i="27" s="1"/>
  <c r="B159" i="27"/>
  <c r="G159" i="27" s="1"/>
  <c r="B158" i="27"/>
  <c r="G158" i="27" s="1"/>
  <c r="B157" i="27"/>
  <c r="G157" i="27" s="1"/>
  <c r="B156" i="27"/>
  <c r="G156" i="27" s="1"/>
  <c r="B155" i="27"/>
  <c r="G155" i="27" s="1"/>
  <c r="B154" i="27"/>
  <c r="G154" i="27" s="1"/>
  <c r="B153" i="27"/>
  <c r="G153" i="27" s="1"/>
  <c r="B152" i="27"/>
  <c r="G152" i="27" s="1"/>
  <c r="B151" i="27"/>
  <c r="G151" i="27" s="1"/>
  <c r="B150" i="27"/>
  <c r="G150" i="27" s="1"/>
  <c r="B149" i="27"/>
  <c r="G149" i="27" s="1"/>
  <c r="B148" i="27"/>
  <c r="G148" i="27" s="1"/>
  <c r="B147" i="27"/>
  <c r="G147" i="27" s="1"/>
  <c r="B146" i="27"/>
  <c r="G146" i="27" s="1"/>
  <c r="B145" i="27"/>
  <c r="G145" i="27" s="1"/>
  <c r="B144" i="27"/>
  <c r="G144" i="27" s="1"/>
  <c r="B143" i="27"/>
  <c r="G143" i="27" s="1"/>
  <c r="B142" i="27"/>
  <c r="G142" i="27" s="1"/>
  <c r="B141" i="27"/>
  <c r="G141" i="27" s="1"/>
  <c r="B140" i="27"/>
  <c r="G140" i="27" s="1"/>
  <c r="B139" i="27"/>
  <c r="G139" i="27" s="1"/>
  <c r="B138" i="27"/>
  <c r="G138" i="27" s="1"/>
  <c r="B137" i="27"/>
  <c r="G137" i="27" s="1"/>
  <c r="B136" i="27"/>
  <c r="G136" i="27" s="1"/>
  <c r="B135" i="27"/>
  <c r="G135" i="27" s="1"/>
  <c r="B134" i="27"/>
  <c r="G134" i="27" s="1"/>
  <c r="B133" i="27"/>
  <c r="G133" i="27" s="1"/>
  <c r="B132" i="27"/>
  <c r="G132" i="27" s="1"/>
  <c r="B131" i="27"/>
  <c r="G131" i="27" s="1"/>
  <c r="B130" i="27"/>
  <c r="G130" i="27" s="1"/>
  <c r="B129" i="27"/>
  <c r="G129" i="27" s="1"/>
  <c r="B128" i="27"/>
  <c r="G128" i="27" s="1"/>
  <c r="B127" i="27"/>
  <c r="G127" i="27" s="1"/>
  <c r="B126" i="27"/>
  <c r="G126" i="27" s="1"/>
  <c r="B125" i="27"/>
  <c r="G125" i="27" s="1"/>
  <c r="B124" i="27"/>
  <c r="G124" i="27" s="1"/>
  <c r="B123" i="27"/>
  <c r="G123" i="27" s="1"/>
  <c r="B122" i="27"/>
  <c r="G122" i="27" s="1"/>
  <c r="B121" i="27"/>
  <c r="G121" i="27" s="1"/>
  <c r="B120" i="27"/>
  <c r="G120" i="27" s="1"/>
  <c r="B119" i="27"/>
  <c r="G119" i="27" s="1"/>
  <c r="B118" i="27"/>
  <c r="G118" i="27" s="1"/>
  <c r="B117" i="27"/>
  <c r="G117" i="27" s="1"/>
  <c r="B116" i="27"/>
  <c r="G116" i="27" s="1"/>
  <c r="B115" i="27"/>
  <c r="G115" i="27" s="1"/>
  <c r="B114" i="27"/>
  <c r="G114" i="27" s="1"/>
  <c r="B113" i="27"/>
  <c r="G113" i="27" s="1"/>
  <c r="B112" i="27"/>
  <c r="G112" i="27" s="1"/>
  <c r="B111" i="27"/>
  <c r="G111" i="27" s="1"/>
  <c r="B110" i="27"/>
  <c r="G110" i="27" s="1"/>
  <c r="B109" i="27"/>
  <c r="G109" i="27" s="1"/>
  <c r="B108" i="27"/>
  <c r="G108" i="27" s="1"/>
  <c r="B107" i="27"/>
  <c r="G107" i="27" s="1"/>
  <c r="B106" i="27"/>
  <c r="G106" i="27" s="1"/>
  <c r="B105" i="27"/>
  <c r="G105" i="27" s="1"/>
  <c r="B104" i="27"/>
  <c r="G104" i="27" s="1"/>
  <c r="B103" i="27"/>
  <c r="G103" i="27" s="1"/>
  <c r="B102" i="27"/>
  <c r="G102" i="27" s="1"/>
  <c r="B101" i="27"/>
  <c r="G101" i="27" s="1"/>
  <c r="B100" i="27"/>
  <c r="G100" i="27" s="1"/>
  <c r="B99" i="27"/>
  <c r="G99" i="27" s="1"/>
  <c r="B98" i="27"/>
  <c r="G98" i="27" s="1"/>
  <c r="B97" i="27"/>
  <c r="G97" i="27" s="1"/>
  <c r="B96" i="27"/>
  <c r="G96" i="27" s="1"/>
  <c r="B95" i="27"/>
  <c r="G95" i="27" s="1"/>
  <c r="B94" i="27"/>
  <c r="G94" i="27" s="1"/>
  <c r="B93" i="27"/>
  <c r="G93" i="27" s="1"/>
  <c r="B92" i="27"/>
  <c r="G92" i="27" s="1"/>
  <c r="B91" i="27"/>
  <c r="G91" i="27" s="1"/>
  <c r="B90" i="27"/>
  <c r="G90" i="27" s="1"/>
  <c r="B89" i="27"/>
  <c r="G89" i="27" s="1"/>
  <c r="B88" i="27"/>
  <c r="G88" i="27" s="1"/>
  <c r="B87" i="27"/>
  <c r="G87" i="27" s="1"/>
  <c r="B86" i="27"/>
  <c r="G86" i="27" s="1"/>
  <c r="B85" i="27"/>
  <c r="G85" i="27" s="1"/>
  <c r="B84" i="27"/>
  <c r="G84" i="27" s="1"/>
  <c r="B83" i="27"/>
  <c r="G83" i="27" s="1"/>
  <c r="B82" i="27"/>
  <c r="G82" i="27" s="1"/>
  <c r="B81" i="27"/>
  <c r="A75" i="29"/>
  <c r="A76" i="29"/>
  <c r="A77" i="29"/>
  <c r="A78" i="29"/>
  <c r="A79" i="29"/>
  <c r="A80" i="29"/>
  <c r="A81" i="29"/>
  <c r="A82" i="29"/>
  <c r="A83" i="29"/>
  <c r="A84" i="29"/>
  <c r="A85" i="29"/>
  <c r="A86" i="29"/>
  <c r="A87" i="29"/>
  <c r="A88" i="29"/>
  <c r="A89" i="29"/>
  <c r="A90" i="29"/>
  <c r="A91" i="29"/>
  <c r="A92" i="29"/>
  <c r="A93" i="29"/>
  <c r="A94" i="29"/>
  <c r="A95" i="29"/>
  <c r="A96" i="29"/>
  <c r="A97" i="29"/>
  <c r="A98" i="29"/>
  <c r="A99" i="29"/>
  <c r="A100" i="29"/>
  <c r="A101" i="29"/>
  <c r="A102" i="29"/>
  <c r="A103" i="29"/>
  <c r="A104" i="29"/>
  <c r="A105" i="29"/>
  <c r="A106" i="29"/>
  <c r="A107" i="29"/>
  <c r="A108" i="29"/>
  <c r="A109" i="29"/>
  <c r="A110" i="29"/>
  <c r="A111" i="29"/>
  <c r="A112" i="29"/>
  <c r="A113" i="29"/>
  <c r="A114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A134" i="29"/>
  <c r="A135" i="29"/>
  <c r="A136" i="29"/>
  <c r="A137" i="29"/>
  <c r="A138" i="29"/>
  <c r="A139" i="29"/>
  <c r="A140" i="29"/>
  <c r="A141" i="29"/>
  <c r="A142" i="29"/>
  <c r="A143" i="29"/>
  <c r="A144" i="29"/>
  <c r="A145" i="29"/>
  <c r="A146" i="29"/>
  <c r="A147" i="29"/>
  <c r="A148" i="29"/>
  <c r="A149" i="29"/>
  <c r="A150" i="29"/>
  <c r="A151" i="29"/>
  <c r="A152" i="29"/>
  <c r="A153" i="29"/>
  <c r="A154" i="29"/>
  <c r="A155" i="29"/>
  <c r="A156" i="29"/>
  <c r="A157" i="29"/>
  <c r="A158" i="29"/>
  <c r="A159" i="29"/>
  <c r="A160" i="29"/>
  <c r="A161" i="29"/>
  <c r="A162" i="29"/>
  <c r="A163" i="29"/>
  <c r="A164" i="29"/>
  <c r="A165" i="29"/>
  <c r="A166" i="29"/>
  <c r="A167" i="29"/>
  <c r="A168" i="29"/>
  <c r="A169" i="29"/>
  <c r="A170" i="29"/>
  <c r="A171" i="29"/>
  <c r="A172" i="29"/>
  <c r="A173" i="29"/>
  <c r="A174" i="29"/>
  <c r="A175" i="29"/>
  <c r="A176" i="29"/>
  <c r="A177" i="29"/>
  <c r="A178" i="29"/>
  <c r="A179" i="29"/>
  <c r="A180" i="29"/>
  <c r="A181" i="29"/>
  <c r="A182" i="29"/>
  <c r="A183" i="29"/>
  <c r="A184" i="29"/>
  <c r="A185" i="29"/>
  <c r="A186" i="29"/>
  <c r="A187" i="29"/>
  <c r="A188" i="29"/>
  <c r="A189" i="29"/>
  <c r="A190" i="29"/>
  <c r="A191" i="29"/>
  <c r="A192" i="29"/>
  <c r="A193" i="29"/>
  <c r="A194" i="29"/>
  <c r="A195" i="29"/>
  <c r="A196" i="29"/>
  <c r="A197" i="29"/>
  <c r="A198" i="29"/>
  <c r="A199" i="29"/>
  <c r="A200" i="29"/>
  <c r="A201" i="29"/>
  <c r="A202" i="29"/>
  <c r="A203" i="29"/>
  <c r="A204" i="29"/>
  <c r="A205" i="29"/>
  <c r="A206" i="29"/>
  <c r="A207" i="29"/>
  <c r="A208" i="29"/>
  <c r="A209" i="29"/>
  <c r="A210" i="29"/>
  <c r="A211" i="29"/>
  <c r="A212" i="29"/>
  <c r="A213" i="29"/>
  <c r="A214" i="29"/>
  <c r="A215" i="29"/>
  <c r="A216" i="29"/>
  <c r="A217" i="29"/>
  <c r="A218" i="29"/>
  <c r="A219" i="29"/>
  <c r="A220" i="29"/>
  <c r="A221" i="29"/>
  <c r="A222" i="29"/>
  <c r="A223" i="29"/>
  <c r="A224" i="29"/>
  <c r="A225" i="29"/>
  <c r="A226" i="29"/>
  <c r="A227" i="29"/>
  <c r="A228" i="29"/>
  <c r="A229" i="29"/>
  <c r="A230" i="29"/>
  <c r="A231" i="29"/>
  <c r="A232" i="29"/>
  <c r="A233" i="29"/>
  <c r="A246" i="29"/>
  <c r="A247" i="29"/>
  <c r="A248" i="29"/>
  <c r="A261" i="29"/>
  <c r="A263" i="29"/>
  <c r="A276" i="29"/>
  <c r="A277" i="29"/>
  <c r="A278" i="29"/>
  <c r="A291" i="29"/>
  <c r="A292" i="29"/>
  <c r="A293" i="29"/>
  <c r="A306" i="29"/>
  <c r="A307" i="29"/>
  <c r="A308" i="29"/>
  <c r="A321" i="29"/>
  <c r="A322" i="29"/>
  <c r="A323" i="29"/>
  <c r="A336" i="29"/>
  <c r="A337" i="29"/>
  <c r="A338" i="29"/>
  <c r="Y392" i="29" l="1"/>
  <c r="Y388" i="29"/>
  <c r="Y384" i="29"/>
  <c r="Y380" i="29"/>
  <c r="Y376" i="29"/>
  <c r="Y372" i="29"/>
  <c r="Y368" i="29"/>
  <c r="Y364" i="29"/>
  <c r="Y360" i="29"/>
  <c r="Y356" i="29"/>
  <c r="Y352" i="29"/>
  <c r="Y348" i="29"/>
  <c r="Y344" i="29"/>
  <c r="Y340" i="29"/>
  <c r="Y336" i="29"/>
  <c r="Y332" i="29"/>
  <c r="Y328" i="29"/>
  <c r="Y324" i="29"/>
  <c r="Y320" i="29"/>
  <c r="Y316" i="29"/>
  <c r="Y312" i="29"/>
  <c r="Y308" i="29"/>
  <c r="Y304" i="29"/>
  <c r="Y300" i="29"/>
  <c r="Y296" i="29"/>
  <c r="Y292" i="29"/>
  <c r="Y288" i="29"/>
  <c r="Y284" i="29"/>
  <c r="Y280" i="29"/>
  <c r="Y276" i="29"/>
  <c r="Y272" i="29"/>
  <c r="Y268" i="29"/>
  <c r="Y264" i="29"/>
  <c r="Y260" i="29"/>
  <c r="Y256" i="29"/>
  <c r="Y252" i="29"/>
  <c r="Y248" i="29"/>
  <c r="Y244" i="29"/>
  <c r="Y240" i="29"/>
  <c r="Y236" i="29"/>
  <c r="Y232" i="29"/>
  <c r="Y228" i="29"/>
  <c r="Y224" i="29"/>
  <c r="Y220" i="29"/>
  <c r="Y216" i="29"/>
  <c r="Y212" i="29"/>
  <c r="Y208" i="29"/>
  <c r="Y204" i="29"/>
  <c r="Y200" i="29"/>
  <c r="Y196" i="29"/>
  <c r="Y192" i="29"/>
  <c r="Y188" i="29"/>
  <c r="Y184" i="29"/>
  <c r="Y180" i="29"/>
  <c r="Y176" i="29"/>
  <c r="Y172" i="29"/>
  <c r="Y168" i="29"/>
  <c r="Y164" i="29"/>
  <c r="Y160" i="29"/>
  <c r="Y156" i="29"/>
  <c r="Y152" i="29"/>
  <c r="Y148" i="29"/>
  <c r="Y144" i="29"/>
  <c r="Y140" i="29"/>
  <c r="Y136" i="29"/>
  <c r="Y132" i="29"/>
  <c r="Y128" i="29"/>
  <c r="Y124" i="29"/>
  <c r="Y120" i="29"/>
  <c r="Y116" i="29"/>
  <c r="Y112" i="29"/>
  <c r="Y108" i="29"/>
  <c r="Y104" i="29"/>
  <c r="Y100" i="29"/>
  <c r="Y96" i="29"/>
  <c r="Y92" i="29"/>
  <c r="Y88" i="29"/>
  <c r="Y84" i="29"/>
  <c r="Y80" i="29"/>
  <c r="Y76" i="29"/>
  <c r="Y72" i="29"/>
  <c r="Y68" i="29"/>
  <c r="Y64" i="29"/>
  <c r="Y60" i="29"/>
  <c r="Y56" i="29"/>
  <c r="Y391" i="29"/>
  <c r="Y387" i="29"/>
  <c r="Y383" i="29"/>
  <c r="Y379" i="29"/>
  <c r="Y375" i="29"/>
  <c r="Y371" i="29"/>
  <c r="Y367" i="29"/>
  <c r="Y363" i="29"/>
  <c r="Y359" i="29"/>
  <c r="Y355" i="29"/>
  <c r="Y351" i="29"/>
  <c r="Y347" i="29"/>
  <c r="Y343" i="29"/>
  <c r="Y339" i="29"/>
  <c r="Y335" i="29"/>
  <c r="Y331" i="29"/>
  <c r="Y327" i="29"/>
  <c r="Y323" i="29"/>
  <c r="Y319" i="29"/>
  <c r="Y315" i="29"/>
  <c r="Y311" i="29"/>
  <c r="Y307" i="29"/>
  <c r="Y303" i="29"/>
  <c r="Y299" i="29"/>
  <c r="Y295" i="29"/>
  <c r="Y291" i="29"/>
  <c r="Y287" i="29"/>
  <c r="Y283" i="29"/>
  <c r="Y279" i="29"/>
  <c r="Y275" i="29"/>
  <c r="Y271" i="29"/>
  <c r="Y267" i="29"/>
  <c r="Y263" i="29"/>
  <c r="Y259" i="29"/>
  <c r="Y255" i="29"/>
  <c r="Y251" i="29"/>
  <c r="Y247" i="29"/>
  <c r="Y243" i="29"/>
  <c r="Y239" i="29"/>
  <c r="Y235" i="29"/>
  <c r="Y231" i="29"/>
  <c r="Y227" i="29"/>
  <c r="Y223" i="29"/>
  <c r="Y219" i="29"/>
  <c r="Y215" i="29"/>
  <c r="Y211" i="29"/>
  <c r="Y207" i="29"/>
  <c r="Y203" i="29"/>
  <c r="Y199" i="29"/>
  <c r="Y195" i="29"/>
  <c r="Y191" i="29"/>
  <c r="Y187" i="29"/>
  <c r="Y183" i="29"/>
  <c r="Y179" i="29"/>
  <c r="Y175" i="29"/>
  <c r="Y171" i="29"/>
  <c r="Y167" i="29"/>
  <c r="Y163" i="29"/>
  <c r="Y159" i="29"/>
  <c r="Y155" i="29"/>
  <c r="Y151" i="29"/>
  <c r="Y147" i="29"/>
  <c r="Y143" i="29"/>
  <c r="Y139" i="29"/>
  <c r="Y135" i="29"/>
  <c r="Y131" i="29"/>
  <c r="Y127" i="29"/>
  <c r="Y123" i="29"/>
  <c r="Y119" i="29"/>
  <c r="Y115" i="29"/>
  <c r="Y111" i="29"/>
  <c r="Y107" i="29"/>
  <c r="Y103" i="29"/>
  <c r="Y99" i="29"/>
  <c r="Y95" i="29"/>
  <c r="Y91" i="29"/>
  <c r="Y87" i="29"/>
  <c r="Y83" i="29"/>
  <c r="Y79" i="29"/>
  <c r="Y75" i="29"/>
  <c r="Y71" i="29"/>
  <c r="Y67" i="29"/>
  <c r="Y63" i="29"/>
  <c r="Y59" i="29"/>
  <c r="Y55" i="29"/>
  <c r="Y390" i="29"/>
  <c r="Y386" i="29"/>
  <c r="Y382" i="29"/>
  <c r="Y378" i="29"/>
  <c r="Y374" i="29"/>
  <c r="Y370" i="29"/>
  <c r="Y366" i="29"/>
  <c r="Y362" i="29"/>
  <c r="Y358" i="29"/>
  <c r="Y354" i="29"/>
  <c r="Y350" i="29"/>
  <c r="Y346" i="29"/>
  <c r="Y342" i="29"/>
  <c r="Y338" i="29"/>
  <c r="Y334" i="29"/>
  <c r="Y330" i="29"/>
  <c r="Y326" i="29"/>
  <c r="Y322" i="29"/>
  <c r="Y318" i="29"/>
  <c r="Y314" i="29"/>
  <c r="Y310" i="29"/>
  <c r="Y306" i="29"/>
  <c r="Y302" i="29"/>
  <c r="Y298" i="29"/>
  <c r="Y294" i="29"/>
  <c r="Y290" i="29"/>
  <c r="Y286" i="29"/>
  <c r="Y282" i="29"/>
  <c r="Y278" i="29"/>
  <c r="Y274" i="29"/>
  <c r="Y270" i="29"/>
  <c r="Y266" i="29"/>
  <c r="Y262" i="29"/>
  <c r="Y258" i="29"/>
  <c r="Y254" i="29"/>
  <c r="Y250" i="29"/>
  <c r="Y246" i="29"/>
  <c r="Y242" i="29"/>
  <c r="Y238" i="29"/>
  <c r="Y234" i="29"/>
  <c r="Y230" i="29"/>
  <c r="Y226" i="29"/>
  <c r="Y222" i="29"/>
  <c r="Y218" i="29"/>
  <c r="Y214" i="29"/>
  <c r="Y210" i="29"/>
  <c r="Y206" i="29"/>
  <c r="Y202" i="29"/>
  <c r="Y198" i="29"/>
  <c r="Y194" i="29"/>
  <c r="Y190" i="29"/>
  <c r="Y186" i="29"/>
  <c r="Y182" i="29"/>
  <c r="Y178" i="29"/>
  <c r="Y174" i="29"/>
  <c r="Y170" i="29"/>
  <c r="Y166" i="29"/>
  <c r="Y162" i="29"/>
  <c r="Y158" i="29"/>
  <c r="Y154" i="29"/>
  <c r="Y150" i="29"/>
  <c r="Y146" i="29"/>
  <c r="Y142" i="29"/>
  <c r="Y138" i="29"/>
  <c r="Y134" i="29"/>
  <c r="Y130" i="29"/>
  <c r="Y126" i="29"/>
  <c r="Y122" i="29"/>
  <c r="Y118" i="29"/>
  <c r="Y114" i="29"/>
  <c r="Y110" i="29"/>
  <c r="Y106" i="29"/>
  <c r="Y102" i="29"/>
  <c r="Y98" i="29"/>
  <c r="Y94" i="29"/>
  <c r="Y90" i="29"/>
  <c r="Y86" i="29"/>
  <c r="Y82" i="29"/>
  <c r="Y78" i="29"/>
  <c r="Y74" i="29"/>
  <c r="Y70" i="29"/>
  <c r="Y66" i="29"/>
  <c r="Y62" i="29"/>
  <c r="Y58" i="29"/>
  <c r="Y54" i="29"/>
  <c r="Y389" i="29"/>
  <c r="Y373" i="29"/>
  <c r="Y357" i="29"/>
  <c r="Y341" i="29"/>
  <c r="Y325" i="29"/>
  <c r="Y309" i="29"/>
  <c r="Y293" i="29"/>
  <c r="Y277" i="29"/>
  <c r="Y261" i="29"/>
  <c r="Y245" i="29"/>
  <c r="Y229" i="29"/>
  <c r="Y213" i="29"/>
  <c r="Y197" i="29"/>
  <c r="Y181" i="29"/>
  <c r="Y165" i="29"/>
  <c r="Y149" i="29"/>
  <c r="Y133" i="29"/>
  <c r="Y117" i="29"/>
  <c r="Y101" i="29"/>
  <c r="Y85" i="29"/>
  <c r="Y69" i="29"/>
  <c r="Y53" i="29"/>
  <c r="Y49" i="29"/>
  <c r="Y45" i="29"/>
  <c r="Y41" i="29"/>
  <c r="Y37" i="29"/>
  <c r="Y33" i="29"/>
  <c r="Y29" i="29"/>
  <c r="Y25" i="29"/>
  <c r="Y385" i="29"/>
  <c r="Y369" i="29"/>
  <c r="Y353" i="29"/>
  <c r="Y337" i="29"/>
  <c r="Y321" i="29"/>
  <c r="Y305" i="29"/>
  <c r="Y289" i="29"/>
  <c r="Y273" i="29"/>
  <c r="Y257" i="29"/>
  <c r="Y241" i="29"/>
  <c r="Y225" i="29"/>
  <c r="Y209" i="29"/>
  <c r="Y193" i="29"/>
  <c r="Y177" i="29"/>
  <c r="Y161" i="29"/>
  <c r="Y145" i="29"/>
  <c r="Y129" i="29"/>
  <c r="Y113" i="29"/>
  <c r="Y97" i="29"/>
  <c r="Y81" i="29"/>
  <c r="Y65" i="29"/>
  <c r="Y52" i="29"/>
  <c r="Y48" i="29"/>
  <c r="Y44" i="29"/>
  <c r="Y40" i="29"/>
  <c r="Y36" i="29"/>
  <c r="Y32" i="29"/>
  <c r="Y28" i="29"/>
  <c r="Y24" i="29"/>
  <c r="Y381" i="29"/>
  <c r="Y365" i="29"/>
  <c r="Y349" i="29"/>
  <c r="Y333" i="29"/>
  <c r="Y317" i="29"/>
  <c r="Y301" i="29"/>
  <c r="Y285" i="29"/>
  <c r="Y269" i="29"/>
  <c r="Y253" i="29"/>
  <c r="Y237" i="29"/>
  <c r="Y221" i="29"/>
  <c r="Y205" i="29"/>
  <c r="Y189" i="29"/>
  <c r="Y173" i="29"/>
  <c r="Y157" i="29"/>
  <c r="Y141" i="29"/>
  <c r="Y125" i="29"/>
  <c r="Y109" i="29"/>
  <c r="Y93" i="29"/>
  <c r="Y77" i="29"/>
  <c r="Y61" i="29"/>
  <c r="Y51" i="29"/>
  <c r="Y47" i="29"/>
  <c r="Y43" i="29"/>
  <c r="Y39" i="29"/>
  <c r="Y35" i="29"/>
  <c r="Y31" i="29"/>
  <c r="Y27" i="29"/>
  <c r="Y393" i="29"/>
  <c r="Y377" i="29"/>
  <c r="Y361" i="29"/>
  <c r="Y345" i="29"/>
  <c r="Y329" i="29"/>
  <c r="Y313" i="29"/>
  <c r="Y297" i="29"/>
  <c r="Y281" i="29"/>
  <c r="Y265" i="29"/>
  <c r="Y249" i="29"/>
  <c r="Y233" i="29"/>
  <c r="Y217" i="29"/>
  <c r="Y201" i="29"/>
  <c r="Y185" i="29"/>
  <c r="Y169" i="29"/>
  <c r="Y153" i="29"/>
  <c r="Y137" i="29"/>
  <c r="Y121" i="29"/>
  <c r="Y105" i="29"/>
  <c r="Y89" i="29"/>
  <c r="Y73" i="29"/>
  <c r="Y57" i="29"/>
  <c r="Y50" i="29"/>
  <c r="Y46" i="29"/>
  <c r="Y42" i="29"/>
  <c r="Y38" i="29"/>
  <c r="Y34" i="29"/>
  <c r="Y30" i="29"/>
  <c r="Y26" i="29"/>
  <c r="F88" i="27"/>
  <c r="F96" i="27"/>
  <c r="H96" i="27" s="1"/>
  <c r="N39" i="29" s="1"/>
  <c r="F104" i="27"/>
  <c r="H104" i="27" s="1"/>
  <c r="N47" i="29" s="1"/>
  <c r="F112" i="27"/>
  <c r="H112" i="27" s="1"/>
  <c r="N55" i="29" s="1"/>
  <c r="F120" i="27"/>
  <c r="H120" i="27" s="1"/>
  <c r="N63" i="29" s="1"/>
  <c r="F128" i="27"/>
  <c r="H128" i="27" s="1"/>
  <c r="N71" i="29" s="1"/>
  <c r="F136" i="27"/>
  <c r="H136" i="27" s="1"/>
  <c r="N79" i="29" s="1"/>
  <c r="F144" i="27"/>
  <c r="H144" i="27" s="1"/>
  <c r="N87" i="29" s="1"/>
  <c r="F152" i="27"/>
  <c r="H152" i="27" s="1"/>
  <c r="N95" i="29" s="1"/>
  <c r="F160" i="27"/>
  <c r="H160" i="27" s="1"/>
  <c r="N103" i="29" s="1"/>
  <c r="F168" i="27"/>
  <c r="H168" i="27" s="1"/>
  <c r="N111" i="29" s="1"/>
  <c r="F176" i="27"/>
  <c r="H176" i="27" s="1"/>
  <c r="N119" i="29" s="1"/>
  <c r="F93" i="27"/>
  <c r="H93" i="27" s="1"/>
  <c r="N36" i="29" s="1"/>
  <c r="F105" i="27"/>
  <c r="H105" i="27" s="1"/>
  <c r="N48" i="29" s="1"/>
  <c r="F117" i="27"/>
  <c r="H117" i="27" s="1"/>
  <c r="N60" i="29" s="1"/>
  <c r="F129" i="27"/>
  <c r="H129" i="27" s="1"/>
  <c r="N72" i="29" s="1"/>
  <c r="F189" i="27"/>
  <c r="H189" i="27" s="1"/>
  <c r="N132" i="29" s="1"/>
  <c r="F85" i="27"/>
  <c r="H85" i="27" s="1"/>
  <c r="N28" i="29" s="1"/>
  <c r="F97" i="27"/>
  <c r="H97" i="27" s="1"/>
  <c r="N40" i="29" s="1"/>
  <c r="F109" i="27"/>
  <c r="H109" i="27" s="1"/>
  <c r="N52" i="29" s="1"/>
  <c r="F121" i="27"/>
  <c r="H121" i="27" s="1"/>
  <c r="N64" i="29" s="1"/>
  <c r="F133" i="27"/>
  <c r="H133" i="27" s="1"/>
  <c r="N76" i="29" s="1"/>
  <c r="F89" i="27"/>
  <c r="H89" i="27" s="1"/>
  <c r="N32" i="29" s="1"/>
  <c r="F101" i="27"/>
  <c r="H101" i="27" s="1"/>
  <c r="N44" i="29" s="1"/>
  <c r="F113" i="27"/>
  <c r="H113" i="27" s="1"/>
  <c r="N56" i="29" s="1"/>
  <c r="F125" i="27"/>
  <c r="H125" i="27" s="1"/>
  <c r="N68" i="29" s="1"/>
  <c r="F141" i="27"/>
  <c r="H141" i="27" s="1"/>
  <c r="N84" i="29" s="1"/>
  <c r="F232" i="27"/>
  <c r="H232" i="27" s="1"/>
  <c r="N175" i="29" s="1"/>
  <c r="F240" i="27"/>
  <c r="H240" i="27" s="1"/>
  <c r="N183" i="29" s="1"/>
  <c r="F248" i="27"/>
  <c r="H248" i="27" s="1"/>
  <c r="N191" i="29" s="1"/>
  <c r="F256" i="27"/>
  <c r="H256" i="27" s="1"/>
  <c r="N199" i="29" s="1"/>
  <c r="F264" i="27"/>
  <c r="H264" i="27" s="1"/>
  <c r="N207" i="29" s="1"/>
  <c r="F272" i="27"/>
  <c r="H272" i="27" s="1"/>
  <c r="N215" i="29" s="1"/>
  <c r="F87" i="27"/>
  <c r="H87" i="27" s="1"/>
  <c r="N30" i="29" s="1"/>
  <c r="F184" i="27"/>
  <c r="H184" i="27" s="1"/>
  <c r="N127" i="29" s="1"/>
  <c r="F192" i="27"/>
  <c r="H192" i="27" s="1"/>
  <c r="N135" i="29" s="1"/>
  <c r="F200" i="27"/>
  <c r="H200" i="27" s="1"/>
  <c r="N143" i="29" s="1"/>
  <c r="F208" i="27"/>
  <c r="H208" i="27" s="1"/>
  <c r="N151" i="29" s="1"/>
  <c r="F216" i="27"/>
  <c r="H216" i="27" s="1"/>
  <c r="N159" i="29" s="1"/>
  <c r="F224" i="27"/>
  <c r="H224" i="27" s="1"/>
  <c r="N167" i="29" s="1"/>
  <c r="F197" i="27"/>
  <c r="H197" i="27" s="1"/>
  <c r="N140" i="29" s="1"/>
  <c r="F205" i="27"/>
  <c r="H205" i="27" s="1"/>
  <c r="N148" i="29" s="1"/>
  <c r="F213" i="27"/>
  <c r="H213" i="27" s="1"/>
  <c r="N156" i="29" s="1"/>
  <c r="F217" i="27"/>
  <c r="H217" i="27" s="1"/>
  <c r="N160" i="29" s="1"/>
  <c r="F221" i="27"/>
  <c r="H221" i="27" s="1"/>
  <c r="N164" i="29" s="1"/>
  <c r="F225" i="27"/>
  <c r="H225" i="27" s="1"/>
  <c r="N168" i="29" s="1"/>
  <c r="F229" i="27"/>
  <c r="H229" i="27" s="1"/>
  <c r="N172" i="29" s="1"/>
  <c r="F233" i="27"/>
  <c r="H233" i="27" s="1"/>
  <c r="N176" i="29" s="1"/>
  <c r="F237" i="27"/>
  <c r="H237" i="27" s="1"/>
  <c r="N180" i="29" s="1"/>
  <c r="F241" i="27"/>
  <c r="H241" i="27" s="1"/>
  <c r="N184" i="29" s="1"/>
  <c r="F245" i="27"/>
  <c r="H245" i="27" s="1"/>
  <c r="N188" i="29" s="1"/>
  <c r="F249" i="27"/>
  <c r="H249" i="27" s="1"/>
  <c r="N192" i="29" s="1"/>
  <c r="F253" i="27"/>
  <c r="F257" i="27"/>
  <c r="H257" i="27" s="1"/>
  <c r="N200" i="29" s="1"/>
  <c r="F261" i="27"/>
  <c r="H261" i="27" s="1"/>
  <c r="N204" i="29" s="1"/>
  <c r="F265" i="27"/>
  <c r="H265" i="27" s="1"/>
  <c r="N208" i="29" s="1"/>
  <c r="F269" i="27"/>
  <c r="H269" i="27" s="1"/>
  <c r="N212" i="29" s="1"/>
  <c r="F137" i="27"/>
  <c r="H137" i="27" s="1"/>
  <c r="N80" i="29" s="1"/>
  <c r="F145" i="27"/>
  <c r="H145" i="27" s="1"/>
  <c r="N88" i="29" s="1"/>
  <c r="F153" i="27"/>
  <c r="H153" i="27" s="1"/>
  <c r="N96" i="29" s="1"/>
  <c r="F157" i="27"/>
  <c r="H157" i="27" s="1"/>
  <c r="N100" i="29" s="1"/>
  <c r="F165" i="27"/>
  <c r="H165" i="27" s="1"/>
  <c r="N108" i="29" s="1"/>
  <c r="F169" i="27"/>
  <c r="H169" i="27" s="1"/>
  <c r="N112" i="29" s="1"/>
  <c r="F173" i="27"/>
  <c r="H173" i="27" s="1"/>
  <c r="N116" i="29" s="1"/>
  <c r="F177" i="27"/>
  <c r="H177" i="27" s="1"/>
  <c r="N120" i="29" s="1"/>
  <c r="F181" i="27"/>
  <c r="H181" i="27" s="1"/>
  <c r="N124" i="29" s="1"/>
  <c r="F185" i="27"/>
  <c r="H185" i="27" s="1"/>
  <c r="N128" i="29" s="1"/>
  <c r="F193" i="27"/>
  <c r="H193" i="27" s="1"/>
  <c r="N136" i="29" s="1"/>
  <c r="F201" i="27"/>
  <c r="H201" i="27" s="1"/>
  <c r="N144" i="29" s="1"/>
  <c r="F209" i="27"/>
  <c r="H209" i="27" s="1"/>
  <c r="N152" i="29" s="1"/>
  <c r="F149" i="27"/>
  <c r="H149" i="27" s="1"/>
  <c r="N92" i="29" s="1"/>
  <c r="F161" i="27"/>
  <c r="H161" i="27" s="1"/>
  <c r="N104" i="29" s="1"/>
  <c r="F95" i="27"/>
  <c r="H95" i="27" s="1"/>
  <c r="N38" i="29" s="1"/>
  <c r="F103" i="27"/>
  <c r="H103" i="27" s="1"/>
  <c r="N46" i="29" s="1"/>
  <c r="F111" i="27"/>
  <c r="H111" i="27" s="1"/>
  <c r="N54" i="29" s="1"/>
  <c r="F119" i="27"/>
  <c r="H119" i="27" s="1"/>
  <c r="N62" i="29" s="1"/>
  <c r="F127" i="27"/>
  <c r="H127" i="27" s="1"/>
  <c r="N70" i="29" s="1"/>
  <c r="F135" i="27"/>
  <c r="H135" i="27" s="1"/>
  <c r="N78" i="29" s="1"/>
  <c r="F143" i="27"/>
  <c r="H143" i="27" s="1"/>
  <c r="N86" i="29" s="1"/>
  <c r="F151" i="27"/>
  <c r="H151" i="27" s="1"/>
  <c r="N94" i="29" s="1"/>
  <c r="F159" i="27"/>
  <c r="H159" i="27" s="1"/>
  <c r="N102" i="29" s="1"/>
  <c r="F167" i="27"/>
  <c r="H167" i="27" s="1"/>
  <c r="N110" i="29" s="1"/>
  <c r="F175" i="27"/>
  <c r="H175" i="27" s="1"/>
  <c r="N118" i="29" s="1"/>
  <c r="F183" i="27"/>
  <c r="H183" i="27" s="1"/>
  <c r="N126" i="29" s="1"/>
  <c r="F191" i="27"/>
  <c r="H191" i="27" s="1"/>
  <c r="N134" i="29" s="1"/>
  <c r="F199" i="27"/>
  <c r="H199" i="27" s="1"/>
  <c r="N142" i="29" s="1"/>
  <c r="F207" i="27"/>
  <c r="H207" i="27" s="1"/>
  <c r="N150" i="29" s="1"/>
  <c r="F86" i="27"/>
  <c r="H86" i="27" s="1"/>
  <c r="N29" i="29" s="1"/>
  <c r="F94" i="27"/>
  <c r="H94" i="27" s="1"/>
  <c r="N37" i="29" s="1"/>
  <c r="F102" i="27"/>
  <c r="H102" i="27" s="1"/>
  <c r="N45" i="29" s="1"/>
  <c r="F110" i="27"/>
  <c r="H110" i="27" s="1"/>
  <c r="N53" i="29" s="1"/>
  <c r="F118" i="27"/>
  <c r="H118" i="27" s="1"/>
  <c r="N61" i="29" s="1"/>
  <c r="F126" i="27"/>
  <c r="F134" i="27"/>
  <c r="H134" i="27" s="1"/>
  <c r="N77" i="29" s="1"/>
  <c r="N340" i="29"/>
  <c r="P340" i="29" s="1"/>
  <c r="N345" i="29"/>
  <c r="P345" i="29" s="1"/>
  <c r="N346" i="29"/>
  <c r="P346" i="29" s="1"/>
  <c r="N342" i="29"/>
  <c r="P342" i="29" s="1"/>
  <c r="N343" i="29"/>
  <c r="P343" i="29" s="1"/>
  <c r="N344" i="29"/>
  <c r="P344" i="29" s="1"/>
  <c r="N341" i="29"/>
  <c r="P341" i="29" s="1"/>
  <c r="F277" i="27"/>
  <c r="H277" i="27" s="1"/>
  <c r="N220" i="29" s="1"/>
  <c r="N328" i="29"/>
  <c r="P328" i="29" s="1"/>
  <c r="N326" i="29"/>
  <c r="P326" i="29" s="1"/>
  <c r="N332" i="29"/>
  <c r="P332" i="29" s="1"/>
  <c r="N330" i="29"/>
  <c r="P330" i="29" s="1"/>
  <c r="N333" i="29"/>
  <c r="P333" i="29" s="1"/>
  <c r="N334" i="29"/>
  <c r="P334" i="29" s="1"/>
  <c r="N325" i="29"/>
  <c r="P325" i="29" s="1"/>
  <c r="N335" i="29"/>
  <c r="P335" i="29" s="1"/>
  <c r="N327" i="29"/>
  <c r="P327" i="29" s="1"/>
  <c r="N324" i="29"/>
  <c r="P324" i="29" s="1"/>
  <c r="N329" i="29"/>
  <c r="P329" i="29" s="1"/>
  <c r="N331" i="29"/>
  <c r="P331" i="29" s="1"/>
  <c r="N309" i="29"/>
  <c r="P309" i="29" s="1"/>
  <c r="N315" i="29"/>
  <c r="P315" i="29" s="1"/>
  <c r="N320" i="29"/>
  <c r="P320" i="29" s="1"/>
  <c r="N318" i="29"/>
  <c r="P318" i="29" s="1"/>
  <c r="N316" i="29"/>
  <c r="P316" i="29" s="1"/>
  <c r="N310" i="29"/>
  <c r="P310" i="29" s="1"/>
  <c r="N313" i="29"/>
  <c r="P313" i="29" s="1"/>
  <c r="N319" i="29"/>
  <c r="P319" i="29" s="1"/>
  <c r="N311" i="29"/>
  <c r="P311" i="29" s="1"/>
  <c r="N314" i="29"/>
  <c r="P314" i="29" s="1"/>
  <c r="N317" i="29"/>
  <c r="P317" i="29" s="1"/>
  <c r="N312" i="29"/>
  <c r="P312" i="29" s="1"/>
  <c r="F142" i="27"/>
  <c r="H142" i="27" s="1"/>
  <c r="N85" i="29" s="1"/>
  <c r="F150" i="27"/>
  <c r="H150" i="27" s="1"/>
  <c r="N93" i="29" s="1"/>
  <c r="F158" i="27"/>
  <c r="H158" i="27" s="1"/>
  <c r="N101" i="29" s="1"/>
  <c r="F166" i="27"/>
  <c r="H166" i="27" s="1"/>
  <c r="N109" i="29" s="1"/>
  <c r="F174" i="27"/>
  <c r="H174" i="27" s="1"/>
  <c r="N117" i="29" s="1"/>
  <c r="F182" i="27"/>
  <c r="H182" i="27" s="1"/>
  <c r="N125" i="29" s="1"/>
  <c r="N294" i="29"/>
  <c r="P294" i="29" s="1"/>
  <c r="N303" i="29"/>
  <c r="P303" i="29" s="1"/>
  <c r="N301" i="29"/>
  <c r="P301" i="29" s="1"/>
  <c r="N295" i="29"/>
  <c r="P295" i="29" s="1"/>
  <c r="N304" i="29"/>
  <c r="P304" i="29" s="1"/>
  <c r="N298" i="29"/>
  <c r="P298" i="29" s="1"/>
  <c r="N296" i="29"/>
  <c r="P296" i="29" s="1"/>
  <c r="N305" i="29"/>
  <c r="P305" i="29" s="1"/>
  <c r="N299" i="29"/>
  <c r="P299" i="29" s="1"/>
  <c r="N300" i="29"/>
  <c r="P300" i="29" s="1"/>
  <c r="N297" i="29"/>
  <c r="P297" i="29" s="1"/>
  <c r="N302" i="29"/>
  <c r="P302" i="29" s="1"/>
  <c r="N285" i="29"/>
  <c r="P285" i="29" s="1"/>
  <c r="N282" i="29"/>
  <c r="P282" i="29" s="1"/>
  <c r="N289" i="29"/>
  <c r="P289" i="29" s="1"/>
  <c r="N284" i="29"/>
  <c r="P284" i="29" s="1"/>
  <c r="N286" i="29"/>
  <c r="P286" i="29" s="1"/>
  <c r="N279" i="29"/>
  <c r="P279" i="29" s="1"/>
  <c r="N290" i="29"/>
  <c r="P290" i="29" s="1"/>
  <c r="N283" i="29"/>
  <c r="P283" i="29" s="1"/>
  <c r="N280" i="29"/>
  <c r="P280" i="29" s="1"/>
  <c r="N287" i="29"/>
  <c r="P287" i="29" s="1"/>
  <c r="N281" i="29"/>
  <c r="P281" i="29" s="1"/>
  <c r="N288" i="29"/>
  <c r="P288" i="29" s="1"/>
  <c r="N267" i="29"/>
  <c r="P267" i="29" s="1"/>
  <c r="N275" i="29"/>
  <c r="P275" i="29" s="1"/>
  <c r="N265" i="29"/>
  <c r="P265" i="29" s="1"/>
  <c r="N268" i="29"/>
  <c r="P268" i="29" s="1"/>
  <c r="N272" i="29"/>
  <c r="P272" i="29" s="1"/>
  <c r="N269" i="29"/>
  <c r="P269" i="29" s="1"/>
  <c r="N270" i="29"/>
  <c r="P270" i="29" s="1"/>
  <c r="N264" i="29"/>
  <c r="P264" i="29" s="1"/>
  <c r="N273" i="29"/>
  <c r="P273" i="29" s="1"/>
  <c r="N271" i="29"/>
  <c r="P271" i="29" s="1"/>
  <c r="N266" i="29"/>
  <c r="P266" i="29" s="1"/>
  <c r="N274" i="29"/>
  <c r="P274" i="29" s="1"/>
  <c r="N250" i="29"/>
  <c r="P250" i="29" s="1"/>
  <c r="N258" i="29"/>
  <c r="P258" i="29" s="1"/>
  <c r="N251" i="29"/>
  <c r="P251" i="29" s="1"/>
  <c r="N259" i="29"/>
  <c r="P259" i="29" s="1"/>
  <c r="N252" i="29"/>
  <c r="P252" i="29" s="1"/>
  <c r="N260" i="29"/>
  <c r="P260" i="29" s="1"/>
  <c r="N253" i="29"/>
  <c r="P253" i="29" s="1"/>
  <c r="N256" i="29"/>
  <c r="P256" i="29" s="1"/>
  <c r="N254" i="29"/>
  <c r="P254" i="29" s="1"/>
  <c r="N255" i="29"/>
  <c r="P255" i="29" s="1"/>
  <c r="N249" i="29"/>
  <c r="P249" i="29" s="1"/>
  <c r="N257" i="29"/>
  <c r="P257" i="29" s="1"/>
  <c r="F82" i="27"/>
  <c r="H82" i="27" s="1"/>
  <c r="N25" i="29" s="1"/>
  <c r="F90" i="27"/>
  <c r="H90" i="27" s="1"/>
  <c r="N33" i="29" s="1"/>
  <c r="F98" i="27"/>
  <c r="H98" i="27" s="1"/>
  <c r="N41" i="29" s="1"/>
  <c r="F106" i="27"/>
  <c r="H106" i="27" s="1"/>
  <c r="N49" i="29" s="1"/>
  <c r="F114" i="27"/>
  <c r="H114" i="27" s="1"/>
  <c r="N57" i="29" s="1"/>
  <c r="F122" i="27"/>
  <c r="H122" i="27" s="1"/>
  <c r="N65" i="29" s="1"/>
  <c r="F130" i="27"/>
  <c r="H130" i="27" s="1"/>
  <c r="N73" i="29" s="1"/>
  <c r="F138" i="27"/>
  <c r="H138" i="27" s="1"/>
  <c r="N81" i="29" s="1"/>
  <c r="F146" i="27"/>
  <c r="H146" i="27" s="1"/>
  <c r="N89" i="29" s="1"/>
  <c r="F154" i="27"/>
  <c r="H154" i="27" s="1"/>
  <c r="N97" i="29" s="1"/>
  <c r="F162" i="27"/>
  <c r="H162" i="27" s="1"/>
  <c r="N105" i="29" s="1"/>
  <c r="F170" i="27"/>
  <c r="H170" i="27" s="1"/>
  <c r="N113" i="29" s="1"/>
  <c r="F178" i="27"/>
  <c r="H178" i="27" s="1"/>
  <c r="N121" i="29" s="1"/>
  <c r="F186" i="27"/>
  <c r="H186" i="27" s="1"/>
  <c r="N129" i="29" s="1"/>
  <c r="F194" i="27"/>
  <c r="H194" i="27" s="1"/>
  <c r="N137" i="29" s="1"/>
  <c r="F202" i="27"/>
  <c r="H202" i="27" s="1"/>
  <c r="N145" i="29" s="1"/>
  <c r="N241" i="29"/>
  <c r="P241" i="29" s="1"/>
  <c r="N234" i="29"/>
  <c r="P234" i="29" s="1"/>
  <c r="N242" i="29"/>
  <c r="P242" i="29" s="1"/>
  <c r="N244" i="29"/>
  <c r="P244" i="29" s="1"/>
  <c r="N235" i="29"/>
  <c r="P235" i="29" s="1"/>
  <c r="N243" i="29"/>
  <c r="P243" i="29" s="1"/>
  <c r="N245" i="29"/>
  <c r="P245" i="29" s="1"/>
  <c r="N236" i="29"/>
  <c r="P236" i="29" s="1"/>
  <c r="N237" i="29"/>
  <c r="P237" i="29" s="1"/>
  <c r="N239" i="29"/>
  <c r="P239" i="29" s="1"/>
  <c r="N240" i="29"/>
  <c r="P240" i="29" s="1"/>
  <c r="N238" i="29"/>
  <c r="P238" i="29" s="1"/>
  <c r="F190" i="27"/>
  <c r="H190" i="27" s="1"/>
  <c r="N133" i="29" s="1"/>
  <c r="F198" i="27"/>
  <c r="H198" i="27" s="1"/>
  <c r="N141" i="29" s="1"/>
  <c r="F206" i="27"/>
  <c r="H206" i="27" s="1"/>
  <c r="N149" i="29" s="1"/>
  <c r="F273" i="27"/>
  <c r="H273" i="27" s="1"/>
  <c r="N216" i="29" s="1"/>
  <c r="F281" i="27"/>
  <c r="H281" i="27" s="1"/>
  <c r="N224" i="29" s="1"/>
  <c r="F84" i="27"/>
  <c r="H84" i="27" s="1"/>
  <c r="N27" i="29" s="1"/>
  <c r="F92" i="27"/>
  <c r="H92" i="27" s="1"/>
  <c r="N35" i="29" s="1"/>
  <c r="F100" i="27"/>
  <c r="H100" i="27" s="1"/>
  <c r="N43" i="29" s="1"/>
  <c r="F108" i="27"/>
  <c r="H108" i="27" s="1"/>
  <c r="N51" i="29" s="1"/>
  <c r="F116" i="27"/>
  <c r="H116" i="27" s="1"/>
  <c r="N59" i="29" s="1"/>
  <c r="F124" i="27"/>
  <c r="H124" i="27" s="1"/>
  <c r="N67" i="29" s="1"/>
  <c r="F132" i="27"/>
  <c r="H132" i="27" s="1"/>
  <c r="N75" i="29" s="1"/>
  <c r="F140" i="27"/>
  <c r="H140" i="27" s="1"/>
  <c r="N83" i="29" s="1"/>
  <c r="F148" i="27"/>
  <c r="H148" i="27" s="1"/>
  <c r="N91" i="29" s="1"/>
  <c r="F156" i="27"/>
  <c r="H156" i="27" s="1"/>
  <c r="N99" i="29" s="1"/>
  <c r="F164" i="27"/>
  <c r="H164" i="27" s="1"/>
  <c r="N107" i="29" s="1"/>
  <c r="F172" i="27"/>
  <c r="H172" i="27" s="1"/>
  <c r="N115" i="29" s="1"/>
  <c r="F180" i="27"/>
  <c r="H180" i="27" s="1"/>
  <c r="N123" i="29" s="1"/>
  <c r="F188" i="27"/>
  <c r="H188" i="27" s="1"/>
  <c r="N131" i="29" s="1"/>
  <c r="F196" i="27"/>
  <c r="H196" i="27" s="1"/>
  <c r="N139" i="29" s="1"/>
  <c r="F204" i="27"/>
  <c r="H204" i="27" s="1"/>
  <c r="N147" i="29" s="1"/>
  <c r="F212" i="27"/>
  <c r="H212" i="27" s="1"/>
  <c r="N155" i="29" s="1"/>
  <c r="F220" i="27"/>
  <c r="H220" i="27" s="1"/>
  <c r="N163" i="29" s="1"/>
  <c r="F228" i="27"/>
  <c r="H228" i="27" s="1"/>
  <c r="N171" i="29" s="1"/>
  <c r="F236" i="27"/>
  <c r="H236" i="27" s="1"/>
  <c r="N179" i="29" s="1"/>
  <c r="F244" i="27"/>
  <c r="H244" i="27" s="1"/>
  <c r="N187" i="29" s="1"/>
  <c r="F252" i="27"/>
  <c r="H252" i="27" s="1"/>
  <c r="N195" i="29" s="1"/>
  <c r="F260" i="27"/>
  <c r="H260" i="27" s="1"/>
  <c r="N203" i="29" s="1"/>
  <c r="F268" i="27"/>
  <c r="H268" i="27" s="1"/>
  <c r="N211" i="29" s="1"/>
  <c r="F276" i="27"/>
  <c r="H276" i="27" s="1"/>
  <c r="N219" i="29" s="1"/>
  <c r="F83" i="27"/>
  <c r="H83" i="27" s="1"/>
  <c r="N26" i="29" s="1"/>
  <c r="F91" i="27"/>
  <c r="H91" i="27" s="1"/>
  <c r="N34" i="29" s="1"/>
  <c r="F99" i="27"/>
  <c r="H99" i="27" s="1"/>
  <c r="N42" i="29" s="1"/>
  <c r="F107" i="27"/>
  <c r="H107" i="27" s="1"/>
  <c r="N50" i="29" s="1"/>
  <c r="F115" i="27"/>
  <c r="H115" i="27" s="1"/>
  <c r="N58" i="29" s="1"/>
  <c r="F123" i="27"/>
  <c r="H123" i="27" s="1"/>
  <c r="N66" i="29" s="1"/>
  <c r="F131" i="27"/>
  <c r="H131" i="27" s="1"/>
  <c r="N74" i="29" s="1"/>
  <c r="F139" i="27"/>
  <c r="H139" i="27" s="1"/>
  <c r="N82" i="29" s="1"/>
  <c r="F147" i="27"/>
  <c r="H147" i="27" s="1"/>
  <c r="N90" i="29" s="1"/>
  <c r="F155" i="27"/>
  <c r="H155" i="27" s="1"/>
  <c r="N98" i="29" s="1"/>
  <c r="F171" i="27"/>
  <c r="H171" i="27" s="1"/>
  <c r="N114" i="29" s="1"/>
  <c r="F179" i="27"/>
  <c r="H179" i="27" s="1"/>
  <c r="N122" i="29" s="1"/>
  <c r="F195" i="27"/>
  <c r="H195" i="27" s="1"/>
  <c r="N138" i="29" s="1"/>
  <c r="F203" i="27"/>
  <c r="H203" i="27" s="1"/>
  <c r="N146" i="29" s="1"/>
  <c r="F163" i="27"/>
  <c r="H163" i="27" s="1"/>
  <c r="N106" i="29" s="1"/>
  <c r="F187" i="27"/>
  <c r="H187" i="27" s="1"/>
  <c r="N130" i="29" s="1"/>
  <c r="N210" i="27"/>
  <c r="G210" i="27"/>
  <c r="F210" i="27" s="1"/>
  <c r="H210" i="27" s="1"/>
  <c r="N153" i="29" s="1"/>
  <c r="N214" i="27"/>
  <c r="G214" i="27"/>
  <c r="F214" i="27" s="1"/>
  <c r="H214" i="27" s="1"/>
  <c r="N157" i="29" s="1"/>
  <c r="N218" i="27"/>
  <c r="G218" i="27"/>
  <c r="F218" i="27" s="1"/>
  <c r="H218" i="27" s="1"/>
  <c r="N161" i="29" s="1"/>
  <c r="N222" i="27"/>
  <c r="G222" i="27"/>
  <c r="F222" i="27" s="1"/>
  <c r="H222" i="27" s="1"/>
  <c r="N165" i="29" s="1"/>
  <c r="N226" i="27"/>
  <c r="G226" i="27"/>
  <c r="F226" i="27" s="1"/>
  <c r="H226" i="27" s="1"/>
  <c r="N169" i="29" s="1"/>
  <c r="N230" i="27"/>
  <c r="G230" i="27"/>
  <c r="F230" i="27" s="1"/>
  <c r="H230" i="27" s="1"/>
  <c r="N173" i="29" s="1"/>
  <c r="N234" i="27"/>
  <c r="G234" i="27"/>
  <c r="F234" i="27" s="1"/>
  <c r="H234" i="27" s="1"/>
  <c r="N177" i="29" s="1"/>
  <c r="N238" i="27"/>
  <c r="G238" i="27"/>
  <c r="F238" i="27" s="1"/>
  <c r="H238" i="27" s="1"/>
  <c r="N181" i="29" s="1"/>
  <c r="N242" i="27"/>
  <c r="G242" i="27"/>
  <c r="F242" i="27" s="1"/>
  <c r="H242" i="27" s="1"/>
  <c r="N185" i="29" s="1"/>
  <c r="N246" i="27"/>
  <c r="G246" i="27"/>
  <c r="F246" i="27" s="1"/>
  <c r="H246" i="27" s="1"/>
  <c r="N189" i="29" s="1"/>
  <c r="N250" i="27"/>
  <c r="G250" i="27"/>
  <c r="F250" i="27" s="1"/>
  <c r="H250" i="27" s="1"/>
  <c r="N193" i="29" s="1"/>
  <c r="N254" i="27"/>
  <c r="G254" i="27"/>
  <c r="F254" i="27" s="1"/>
  <c r="H254" i="27" s="1"/>
  <c r="N197" i="29" s="1"/>
  <c r="N258" i="27"/>
  <c r="G258" i="27"/>
  <c r="F258" i="27" s="1"/>
  <c r="H258" i="27" s="1"/>
  <c r="N201" i="29" s="1"/>
  <c r="N262" i="27"/>
  <c r="G262" i="27"/>
  <c r="F262" i="27" s="1"/>
  <c r="H262" i="27" s="1"/>
  <c r="N205" i="29" s="1"/>
  <c r="N266" i="27"/>
  <c r="G266" i="27"/>
  <c r="F266" i="27" s="1"/>
  <c r="H266" i="27" s="1"/>
  <c r="N209" i="29" s="1"/>
  <c r="N270" i="27"/>
  <c r="G270" i="27"/>
  <c r="F270" i="27" s="1"/>
  <c r="H270" i="27" s="1"/>
  <c r="N213" i="29" s="1"/>
  <c r="N274" i="27"/>
  <c r="G274" i="27"/>
  <c r="F274" i="27" s="1"/>
  <c r="H274" i="27" s="1"/>
  <c r="N217" i="29" s="1"/>
  <c r="N278" i="27"/>
  <c r="G278" i="27"/>
  <c r="F278" i="27" s="1"/>
  <c r="H278" i="27" s="1"/>
  <c r="N221" i="29" s="1"/>
  <c r="N282" i="27"/>
  <c r="G282" i="27"/>
  <c r="F282" i="27" s="1"/>
  <c r="H282" i="27" s="1"/>
  <c r="N225" i="29" s="1"/>
  <c r="N286" i="27"/>
  <c r="G286" i="27"/>
  <c r="F286" i="27" s="1"/>
  <c r="H286" i="27" s="1"/>
  <c r="N229" i="29" s="1"/>
  <c r="N290" i="27"/>
  <c r="G290" i="27"/>
  <c r="F290" i="27" s="1"/>
  <c r="H290" i="27" s="1"/>
  <c r="N233" i="29" s="1"/>
  <c r="N318" i="27"/>
  <c r="G318" i="27"/>
  <c r="F318" i="27" s="1"/>
  <c r="H318" i="27" s="1"/>
  <c r="N261" i="29" s="1"/>
  <c r="N334" i="27"/>
  <c r="G334" i="27"/>
  <c r="F334" i="27" s="1"/>
  <c r="H334" i="27" s="1"/>
  <c r="N277" i="29" s="1"/>
  <c r="N350" i="27"/>
  <c r="G350" i="27"/>
  <c r="F350" i="27" s="1"/>
  <c r="H350" i="27" s="1"/>
  <c r="N293" i="29" s="1"/>
  <c r="N378" i="27"/>
  <c r="G378" i="27"/>
  <c r="F378" i="27" s="1"/>
  <c r="H378" i="27" s="1"/>
  <c r="N321" i="29" s="1"/>
  <c r="N394" i="27"/>
  <c r="G394" i="27"/>
  <c r="F394" i="27" s="1"/>
  <c r="H394" i="27" s="1"/>
  <c r="N337" i="29" s="1"/>
  <c r="N211" i="27"/>
  <c r="G211" i="27"/>
  <c r="F211" i="27" s="1"/>
  <c r="H211" i="27" s="1"/>
  <c r="N154" i="29" s="1"/>
  <c r="N215" i="27"/>
  <c r="G215" i="27"/>
  <c r="F215" i="27" s="1"/>
  <c r="H215" i="27" s="1"/>
  <c r="N158" i="29" s="1"/>
  <c r="N219" i="27"/>
  <c r="G219" i="27"/>
  <c r="F219" i="27" s="1"/>
  <c r="H219" i="27" s="1"/>
  <c r="N162" i="29" s="1"/>
  <c r="N223" i="27"/>
  <c r="G223" i="27"/>
  <c r="F223" i="27" s="1"/>
  <c r="H223" i="27" s="1"/>
  <c r="N166" i="29" s="1"/>
  <c r="N227" i="27"/>
  <c r="G227" i="27"/>
  <c r="F227" i="27" s="1"/>
  <c r="H227" i="27" s="1"/>
  <c r="N170" i="29" s="1"/>
  <c r="N231" i="27"/>
  <c r="G231" i="27"/>
  <c r="F231" i="27" s="1"/>
  <c r="H231" i="27" s="1"/>
  <c r="N174" i="29" s="1"/>
  <c r="N235" i="27"/>
  <c r="G235" i="27"/>
  <c r="F235" i="27" s="1"/>
  <c r="H235" i="27" s="1"/>
  <c r="N178" i="29" s="1"/>
  <c r="N239" i="27"/>
  <c r="G239" i="27"/>
  <c r="F239" i="27" s="1"/>
  <c r="H239" i="27" s="1"/>
  <c r="N182" i="29" s="1"/>
  <c r="N243" i="27"/>
  <c r="G243" i="27"/>
  <c r="F243" i="27" s="1"/>
  <c r="H243" i="27" s="1"/>
  <c r="N186" i="29" s="1"/>
  <c r="N247" i="27"/>
  <c r="G247" i="27"/>
  <c r="F247" i="27" s="1"/>
  <c r="H247" i="27" s="1"/>
  <c r="N190" i="29" s="1"/>
  <c r="N251" i="27"/>
  <c r="G251" i="27"/>
  <c r="F251" i="27" s="1"/>
  <c r="H251" i="27" s="1"/>
  <c r="N194" i="29" s="1"/>
  <c r="N255" i="27"/>
  <c r="G255" i="27"/>
  <c r="F255" i="27" s="1"/>
  <c r="H255" i="27" s="1"/>
  <c r="N198" i="29" s="1"/>
  <c r="N259" i="27"/>
  <c r="G259" i="27"/>
  <c r="F259" i="27" s="1"/>
  <c r="H259" i="27" s="1"/>
  <c r="N202" i="29" s="1"/>
  <c r="N263" i="27"/>
  <c r="G263" i="27"/>
  <c r="F263" i="27" s="1"/>
  <c r="H263" i="27" s="1"/>
  <c r="N206" i="29" s="1"/>
  <c r="N267" i="27"/>
  <c r="G267" i="27"/>
  <c r="F267" i="27" s="1"/>
  <c r="H267" i="27" s="1"/>
  <c r="N210" i="29" s="1"/>
  <c r="N271" i="27"/>
  <c r="G271" i="27"/>
  <c r="F271" i="27" s="1"/>
  <c r="H271" i="27" s="1"/>
  <c r="N214" i="29" s="1"/>
  <c r="N275" i="27"/>
  <c r="G275" i="27"/>
  <c r="F275" i="27" s="1"/>
  <c r="H275" i="27" s="1"/>
  <c r="N218" i="29" s="1"/>
  <c r="N279" i="27"/>
  <c r="G279" i="27"/>
  <c r="F279" i="27" s="1"/>
  <c r="H279" i="27" s="1"/>
  <c r="N222" i="29" s="1"/>
  <c r="N283" i="27"/>
  <c r="G283" i="27"/>
  <c r="F283" i="27" s="1"/>
  <c r="H283" i="27" s="1"/>
  <c r="N226" i="29" s="1"/>
  <c r="N287" i="27"/>
  <c r="G287" i="27"/>
  <c r="F287" i="27" s="1"/>
  <c r="H287" i="27" s="1"/>
  <c r="N230" i="29" s="1"/>
  <c r="N303" i="27"/>
  <c r="G303" i="27"/>
  <c r="F303" i="27" s="1"/>
  <c r="H303" i="27" s="1"/>
  <c r="N246" i="29" s="1"/>
  <c r="N319" i="27"/>
  <c r="G319" i="27"/>
  <c r="F319" i="27" s="1"/>
  <c r="H319" i="27" s="1"/>
  <c r="N262" i="29" s="1"/>
  <c r="N335" i="27"/>
  <c r="G335" i="27"/>
  <c r="F335" i="27" s="1"/>
  <c r="H335" i="27" s="1"/>
  <c r="N278" i="29" s="1"/>
  <c r="N363" i="27"/>
  <c r="G363" i="27"/>
  <c r="F363" i="27" s="1"/>
  <c r="H363" i="27" s="1"/>
  <c r="N306" i="29" s="1"/>
  <c r="N379" i="27"/>
  <c r="G379" i="27"/>
  <c r="F379" i="27" s="1"/>
  <c r="H379" i="27" s="1"/>
  <c r="N322" i="29" s="1"/>
  <c r="N395" i="27"/>
  <c r="G395" i="27"/>
  <c r="F395" i="27" s="1"/>
  <c r="H395" i="27" s="1"/>
  <c r="N338" i="29" s="1"/>
  <c r="N280" i="27"/>
  <c r="G280" i="27"/>
  <c r="F280" i="27" s="1"/>
  <c r="H280" i="27" s="1"/>
  <c r="N223" i="29" s="1"/>
  <c r="N284" i="27"/>
  <c r="G284" i="27"/>
  <c r="F284" i="27" s="1"/>
  <c r="H284" i="27" s="1"/>
  <c r="N227" i="29" s="1"/>
  <c r="N288" i="27"/>
  <c r="G288" i="27"/>
  <c r="F288" i="27" s="1"/>
  <c r="H288" i="27" s="1"/>
  <c r="N231" i="29" s="1"/>
  <c r="N304" i="27"/>
  <c r="G304" i="27"/>
  <c r="F304" i="27" s="1"/>
  <c r="H304" i="27" s="1"/>
  <c r="N247" i="29" s="1"/>
  <c r="N320" i="27"/>
  <c r="G320" i="27"/>
  <c r="F320" i="27" s="1"/>
  <c r="H320" i="27" s="1"/>
  <c r="N263" i="29" s="1"/>
  <c r="N348" i="27"/>
  <c r="G348" i="27"/>
  <c r="F348" i="27" s="1"/>
  <c r="H348" i="27" s="1"/>
  <c r="N291" i="29" s="1"/>
  <c r="N364" i="27"/>
  <c r="G364" i="27"/>
  <c r="F364" i="27" s="1"/>
  <c r="H364" i="27" s="1"/>
  <c r="N307" i="29" s="1"/>
  <c r="N380" i="27"/>
  <c r="G380" i="27"/>
  <c r="F380" i="27" s="1"/>
  <c r="H380" i="27" s="1"/>
  <c r="N323" i="29" s="1"/>
  <c r="N396" i="27"/>
  <c r="G396" i="27"/>
  <c r="F396" i="27" s="1"/>
  <c r="H396" i="27" s="1"/>
  <c r="N339" i="29" s="1"/>
  <c r="G81" i="27"/>
  <c r="N362" i="29"/>
  <c r="P362" i="29" s="1"/>
  <c r="N366" i="29"/>
  <c r="P366" i="29" s="1"/>
  <c r="N390" i="29"/>
  <c r="P390" i="29" s="1"/>
  <c r="N358" i="29"/>
  <c r="P358" i="29" s="1"/>
  <c r="N370" i="29"/>
  <c r="P370" i="29" s="1"/>
  <c r="N392" i="29"/>
  <c r="P392" i="29" s="1"/>
  <c r="N372" i="29"/>
  <c r="P372" i="29" s="1"/>
  <c r="N349" i="29"/>
  <c r="P349" i="29" s="1"/>
  <c r="N375" i="29"/>
  <c r="P375" i="29" s="1"/>
  <c r="N359" i="29"/>
  <c r="P359" i="29" s="1"/>
  <c r="N357" i="29"/>
  <c r="P357" i="29" s="1"/>
  <c r="N385" i="29"/>
  <c r="P385" i="29" s="1"/>
  <c r="N365" i="29"/>
  <c r="P365" i="29" s="1"/>
  <c r="N376" i="29"/>
  <c r="P376" i="29" s="1"/>
  <c r="N383" i="29"/>
  <c r="P383" i="29" s="1"/>
  <c r="N363" i="29"/>
  <c r="P363" i="29" s="1"/>
  <c r="N380" i="29"/>
  <c r="P380" i="29" s="1"/>
  <c r="N350" i="29"/>
  <c r="P350" i="29" s="1"/>
  <c r="N351" i="29"/>
  <c r="P351" i="29" s="1"/>
  <c r="N368" i="29"/>
  <c r="P368" i="29" s="1"/>
  <c r="N388" i="29"/>
  <c r="P388" i="29" s="1"/>
  <c r="N352" i="29"/>
  <c r="P352" i="29" s="1"/>
  <c r="N348" i="29"/>
  <c r="P348" i="29" s="1"/>
  <c r="N371" i="29"/>
  <c r="P371" i="29" s="1"/>
  <c r="N347" i="29"/>
  <c r="P347" i="29" s="1"/>
  <c r="N378" i="29"/>
  <c r="P378" i="29" s="1"/>
  <c r="N361" i="29"/>
  <c r="P361" i="29" s="1"/>
  <c r="N382" i="29"/>
  <c r="P382" i="29" s="1"/>
  <c r="N367" i="29"/>
  <c r="P367" i="29" s="1"/>
  <c r="N354" i="29"/>
  <c r="P354" i="29" s="1"/>
  <c r="N373" i="29"/>
  <c r="P373" i="29" s="1"/>
  <c r="N389" i="29"/>
  <c r="P389" i="29" s="1"/>
  <c r="N386" i="29"/>
  <c r="P386" i="29" s="1"/>
  <c r="N384" i="29"/>
  <c r="P384" i="29" s="1"/>
  <c r="N369" i="29"/>
  <c r="P369" i="29" s="1"/>
  <c r="N374" i="29"/>
  <c r="P374" i="29" s="1"/>
  <c r="N393" i="29"/>
  <c r="P393" i="29" s="1"/>
  <c r="N355" i="29"/>
  <c r="P355" i="29" s="1"/>
  <c r="N364" i="29"/>
  <c r="P364" i="29" s="1"/>
  <c r="N387" i="29"/>
  <c r="P387" i="29" s="1"/>
  <c r="N353" i="29"/>
  <c r="P353" i="29" s="1"/>
  <c r="N391" i="29"/>
  <c r="P391" i="29" s="1"/>
  <c r="N377" i="29"/>
  <c r="P377" i="29" s="1"/>
  <c r="N356" i="29"/>
  <c r="P356" i="29" s="1"/>
  <c r="N379" i="29"/>
  <c r="P379" i="29" s="1"/>
  <c r="N360" i="29"/>
  <c r="P360" i="29" s="1"/>
  <c r="N381" i="29"/>
  <c r="P381" i="29" s="1"/>
  <c r="N285" i="27"/>
  <c r="G285" i="27"/>
  <c r="F285" i="27" s="1"/>
  <c r="H285" i="27" s="1"/>
  <c r="N228" i="29" s="1"/>
  <c r="N289" i="27"/>
  <c r="G289" i="27"/>
  <c r="F289" i="27" s="1"/>
  <c r="H289" i="27" s="1"/>
  <c r="N232" i="29" s="1"/>
  <c r="N305" i="27"/>
  <c r="G305" i="27"/>
  <c r="F305" i="27" s="1"/>
  <c r="H305" i="27" s="1"/>
  <c r="N248" i="29" s="1"/>
  <c r="N333" i="27"/>
  <c r="G333" i="27"/>
  <c r="F333" i="27" s="1"/>
  <c r="H333" i="27" s="1"/>
  <c r="N276" i="29" s="1"/>
  <c r="N349" i="27"/>
  <c r="G349" i="27"/>
  <c r="F349" i="27" s="1"/>
  <c r="H349" i="27" s="1"/>
  <c r="N292" i="29" s="1"/>
  <c r="N365" i="27"/>
  <c r="G365" i="27"/>
  <c r="F365" i="27" s="1"/>
  <c r="H365" i="27" s="1"/>
  <c r="N308" i="29" s="1"/>
  <c r="N393" i="27"/>
  <c r="G393" i="27"/>
  <c r="F393" i="27" s="1"/>
  <c r="H393" i="27" s="1"/>
  <c r="N336" i="29" s="1"/>
  <c r="N84" i="27"/>
  <c r="N88" i="27"/>
  <c r="H88" i="27"/>
  <c r="N31" i="29" s="1"/>
  <c r="N92" i="27"/>
  <c r="N96" i="27"/>
  <c r="N100" i="27"/>
  <c r="N104" i="27"/>
  <c r="N108" i="27"/>
  <c r="N112" i="27"/>
  <c r="N116" i="27"/>
  <c r="N120" i="27"/>
  <c r="N124" i="27"/>
  <c r="N128" i="27"/>
  <c r="N132" i="27"/>
  <c r="N136" i="27"/>
  <c r="N140" i="27"/>
  <c r="N144" i="27"/>
  <c r="N148" i="27"/>
  <c r="N152" i="27"/>
  <c r="N156" i="27"/>
  <c r="N160" i="27"/>
  <c r="N164" i="27"/>
  <c r="N168" i="27"/>
  <c r="N172" i="27"/>
  <c r="N176" i="27"/>
  <c r="N180" i="27"/>
  <c r="N184" i="27"/>
  <c r="N188" i="27"/>
  <c r="N192" i="27"/>
  <c r="N216" i="27"/>
  <c r="N200" i="27"/>
  <c r="N208" i="27"/>
  <c r="N228" i="27"/>
  <c r="N244" i="27"/>
  <c r="N256" i="27"/>
  <c r="N268" i="27"/>
  <c r="N276" i="27"/>
  <c r="N85" i="27"/>
  <c r="N89" i="27"/>
  <c r="N93" i="27"/>
  <c r="N97" i="27"/>
  <c r="N101" i="27"/>
  <c r="N105" i="27"/>
  <c r="N109" i="27"/>
  <c r="N113" i="27"/>
  <c r="N117" i="27"/>
  <c r="N121" i="27"/>
  <c r="N125" i="27"/>
  <c r="N129" i="27"/>
  <c r="N133" i="27"/>
  <c r="N137" i="27"/>
  <c r="N141" i="27"/>
  <c r="N145" i="27"/>
  <c r="N149" i="27"/>
  <c r="N153" i="27"/>
  <c r="N157" i="27"/>
  <c r="N161" i="27"/>
  <c r="N165" i="27"/>
  <c r="N169" i="27"/>
  <c r="N173" i="27"/>
  <c r="N177" i="27"/>
  <c r="N181" i="27"/>
  <c r="N185" i="27"/>
  <c r="N189" i="27"/>
  <c r="N193" i="27"/>
  <c r="N197" i="27"/>
  <c r="N201" i="27"/>
  <c r="N205" i="27"/>
  <c r="N209" i="27"/>
  <c r="N213" i="27"/>
  <c r="N217" i="27"/>
  <c r="N221" i="27"/>
  <c r="N225" i="27"/>
  <c r="N229" i="27"/>
  <c r="N233" i="27"/>
  <c r="N237" i="27"/>
  <c r="N241" i="27"/>
  <c r="N245" i="27"/>
  <c r="N249" i="27"/>
  <c r="N253" i="27"/>
  <c r="H253" i="27"/>
  <c r="N196" i="29" s="1"/>
  <c r="N257" i="27"/>
  <c r="N261" i="27"/>
  <c r="N265" i="27"/>
  <c r="N269" i="27"/>
  <c r="N273" i="27"/>
  <c r="N277" i="27"/>
  <c r="N281" i="27"/>
  <c r="N236" i="27"/>
  <c r="N86" i="27"/>
  <c r="N90" i="27"/>
  <c r="N94" i="27"/>
  <c r="N98" i="27"/>
  <c r="N102" i="27"/>
  <c r="N106" i="27"/>
  <c r="N110" i="27"/>
  <c r="N114" i="27"/>
  <c r="N118" i="27"/>
  <c r="N122" i="27"/>
  <c r="H126" i="27"/>
  <c r="N69" i="29" s="1"/>
  <c r="N126" i="27"/>
  <c r="N130" i="27"/>
  <c r="N134" i="27"/>
  <c r="N138" i="27"/>
  <c r="N142" i="27"/>
  <c r="N146" i="27"/>
  <c r="N150" i="27"/>
  <c r="N154" i="27"/>
  <c r="N158" i="27"/>
  <c r="N162" i="27"/>
  <c r="N166" i="27"/>
  <c r="N170" i="27"/>
  <c r="N174" i="27"/>
  <c r="N178" i="27"/>
  <c r="N182" i="27"/>
  <c r="N186" i="27"/>
  <c r="N190" i="27"/>
  <c r="N194" i="27"/>
  <c r="N198" i="27"/>
  <c r="N202" i="27"/>
  <c r="N206" i="27"/>
  <c r="N196" i="27"/>
  <c r="N204" i="27"/>
  <c r="N212" i="27"/>
  <c r="N220" i="27"/>
  <c r="N224" i="27"/>
  <c r="N232" i="27"/>
  <c r="N240" i="27"/>
  <c r="N248" i="27"/>
  <c r="N252" i="27"/>
  <c r="N260" i="27"/>
  <c r="N264" i="27"/>
  <c r="N272" i="27"/>
  <c r="N82" i="27"/>
  <c r="N83" i="27"/>
  <c r="N87" i="27"/>
  <c r="N91" i="27"/>
  <c r="N95" i="27"/>
  <c r="N99" i="27"/>
  <c r="N103" i="27"/>
  <c r="N107" i="27"/>
  <c r="N111" i="27"/>
  <c r="N115" i="27"/>
  <c r="N119" i="27"/>
  <c r="N123" i="27"/>
  <c r="N127" i="27"/>
  <c r="N131" i="27"/>
  <c r="N135" i="27"/>
  <c r="N139" i="27"/>
  <c r="N143" i="27"/>
  <c r="N147" i="27"/>
  <c r="N151" i="27"/>
  <c r="N155" i="27"/>
  <c r="N159" i="27"/>
  <c r="N163" i="27"/>
  <c r="N167" i="27"/>
  <c r="N171" i="27"/>
  <c r="N175" i="27"/>
  <c r="N179" i="27"/>
  <c r="N183" i="27"/>
  <c r="N187" i="27"/>
  <c r="N191" i="27"/>
  <c r="N195" i="27"/>
  <c r="N199" i="27"/>
  <c r="N203" i="27"/>
  <c r="N207" i="27"/>
  <c r="B67" i="27" l="1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A54" i="29"/>
  <c r="A55" i="29"/>
  <c r="A56" i="29"/>
  <c r="A57" i="29"/>
  <c r="A58" i="29"/>
  <c r="A59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A73" i="29"/>
  <c r="A74" i="29"/>
  <c r="H14" i="29"/>
  <c r="C15" i="29"/>
  <c r="Q15" i="29"/>
  <c r="R15" i="29"/>
  <c r="S15" i="29"/>
  <c r="T15" i="29"/>
  <c r="X15" i="29"/>
  <c r="U15" i="29"/>
  <c r="S17" i="29"/>
  <c r="S22" i="29" s="1"/>
  <c r="C14" i="29" l="1"/>
  <c r="P18" i="29"/>
  <c r="P178" i="29"/>
  <c r="P180" i="29"/>
  <c r="P189" i="29"/>
  <c r="P202" i="29"/>
  <c r="P216" i="29"/>
  <c r="P226" i="29"/>
  <c r="P263" i="29"/>
  <c r="P308" i="29"/>
  <c r="P323" i="29"/>
  <c r="P338" i="29"/>
  <c r="P77" i="29"/>
  <c r="P106" i="29"/>
  <c r="P109" i="29"/>
  <c r="P112" i="29"/>
  <c r="P115" i="29"/>
  <c r="P132" i="29"/>
  <c r="P135" i="29"/>
  <c r="P138" i="29"/>
  <c r="P163" i="29"/>
  <c r="P198" i="29"/>
  <c r="P205" i="29"/>
  <c r="P207" i="29"/>
  <c r="P224" i="29"/>
  <c r="P261" i="29"/>
  <c r="P321" i="29"/>
  <c r="P165" i="29"/>
  <c r="P182" i="29"/>
  <c r="P75" i="29"/>
  <c r="P118" i="29"/>
  <c r="P141" i="29"/>
  <c r="P166" i="29"/>
  <c r="P168" i="29"/>
  <c r="P171" i="29"/>
  <c r="P174" i="29"/>
  <c r="P176" i="29"/>
  <c r="P185" i="29"/>
  <c r="P200" i="29"/>
  <c r="P214" i="29"/>
  <c r="P219" i="29"/>
  <c r="P247" i="29"/>
  <c r="P306" i="29"/>
  <c r="P336" i="29"/>
  <c r="P103" i="29"/>
  <c r="P84" i="29"/>
  <c r="P121" i="29"/>
  <c r="P124" i="29"/>
  <c r="P127" i="29"/>
  <c r="P144" i="29"/>
  <c r="P147" i="29"/>
  <c r="P150" i="29"/>
  <c r="P153" i="29"/>
  <c r="P156" i="29"/>
  <c r="P159" i="29"/>
  <c r="P183" i="29"/>
  <c r="P192" i="29"/>
  <c r="P210" i="29"/>
  <c r="P222" i="29"/>
  <c r="P233" i="29"/>
  <c r="P292" i="29"/>
  <c r="P104" i="29"/>
  <c r="P130" i="29"/>
  <c r="P179" i="29"/>
  <c r="P181" i="29"/>
  <c r="P194" i="29"/>
  <c r="P203" i="29"/>
  <c r="P212" i="29"/>
  <c r="P217" i="29"/>
  <c r="P231" i="29"/>
  <c r="P278" i="29"/>
  <c r="P339" i="29"/>
  <c r="P230" i="29"/>
  <c r="P80" i="29"/>
  <c r="P82" i="29"/>
  <c r="P107" i="29"/>
  <c r="P110" i="29"/>
  <c r="P113" i="29"/>
  <c r="P116" i="29"/>
  <c r="P133" i="29"/>
  <c r="P136" i="29"/>
  <c r="P139" i="29"/>
  <c r="P196" i="29"/>
  <c r="P229" i="29"/>
  <c r="P276" i="29"/>
  <c r="P83" i="29"/>
  <c r="P162" i="29"/>
  <c r="P164" i="29"/>
  <c r="P169" i="29"/>
  <c r="P172" i="29"/>
  <c r="P175" i="29"/>
  <c r="P177" i="29"/>
  <c r="P186" i="29"/>
  <c r="P199" i="29"/>
  <c r="P201" i="29"/>
  <c r="P220" i="29"/>
  <c r="P227" i="29"/>
  <c r="P262" i="29"/>
  <c r="P140" i="29"/>
  <c r="P173" i="29"/>
  <c r="P291" i="29"/>
  <c r="P78" i="29"/>
  <c r="P119" i="29"/>
  <c r="P122" i="29"/>
  <c r="P125" i="29"/>
  <c r="P128" i="29"/>
  <c r="P142" i="29"/>
  <c r="P145" i="29"/>
  <c r="P148" i="29"/>
  <c r="P151" i="29"/>
  <c r="P154" i="29"/>
  <c r="P157" i="29"/>
  <c r="P160" i="29"/>
  <c r="P188" i="29"/>
  <c r="P190" i="29"/>
  <c r="P208" i="29"/>
  <c r="P215" i="29"/>
  <c r="P225" i="29"/>
  <c r="P248" i="29"/>
  <c r="P76" i="29"/>
  <c r="P85" i="29"/>
  <c r="P105" i="29"/>
  <c r="P193" i="29"/>
  <c r="P204" i="29"/>
  <c r="P211" i="29"/>
  <c r="P223" i="29"/>
  <c r="P246" i="29"/>
  <c r="P307" i="29"/>
  <c r="P322" i="29"/>
  <c r="P337" i="29"/>
  <c r="P108" i="29"/>
  <c r="P111" i="29"/>
  <c r="P114" i="29"/>
  <c r="P117" i="29"/>
  <c r="P131" i="29"/>
  <c r="P134" i="29"/>
  <c r="P137" i="29"/>
  <c r="P167" i="29"/>
  <c r="P195" i="29"/>
  <c r="P197" i="29"/>
  <c r="P206" i="29"/>
  <c r="P213" i="29"/>
  <c r="P218" i="29"/>
  <c r="P232" i="29"/>
  <c r="P293" i="29"/>
  <c r="P184" i="29"/>
  <c r="P79" i="29"/>
  <c r="P81" i="29"/>
  <c r="P120" i="29"/>
  <c r="P123" i="29"/>
  <c r="P126" i="29"/>
  <c r="P129" i="29"/>
  <c r="P143" i="29"/>
  <c r="P146" i="29"/>
  <c r="P149" i="29"/>
  <c r="P152" i="29"/>
  <c r="P155" i="29"/>
  <c r="P158" i="29"/>
  <c r="P161" i="29"/>
  <c r="P187" i="29"/>
  <c r="P191" i="29"/>
  <c r="P209" i="29"/>
  <c r="P221" i="29"/>
  <c r="P228" i="29"/>
  <c r="P277" i="29"/>
  <c r="P170" i="29"/>
  <c r="R19" i="29"/>
  <c r="R17" i="29"/>
  <c r="R22" i="29" s="1"/>
  <c r="Q19" i="29"/>
  <c r="Q17" i="29"/>
  <c r="Q22" i="29" s="1"/>
  <c r="X17" i="29"/>
  <c r="U19" i="29"/>
  <c r="U17" i="29"/>
  <c r="U22" i="29" s="1"/>
  <c r="T19" i="29"/>
  <c r="T17" i="29"/>
  <c r="T22" i="29" s="1"/>
  <c r="S19" i="29"/>
  <c r="U344" i="29" l="1"/>
  <c r="U346" i="29"/>
  <c r="U342" i="29"/>
  <c r="U340" i="29"/>
  <c r="U343" i="29"/>
  <c r="U345" i="29"/>
  <c r="U341" i="29"/>
  <c r="Q341" i="29"/>
  <c r="Q344" i="29"/>
  <c r="Q345" i="29"/>
  <c r="Q342" i="29"/>
  <c r="Q343" i="29"/>
  <c r="Q346" i="29"/>
  <c r="Q340" i="29"/>
  <c r="S342" i="29"/>
  <c r="S346" i="29"/>
  <c r="S345" i="29"/>
  <c r="S341" i="29"/>
  <c r="S340" i="29"/>
  <c r="S344" i="29"/>
  <c r="S343" i="29"/>
  <c r="R345" i="29"/>
  <c r="R340" i="29"/>
  <c r="R341" i="29"/>
  <c r="R343" i="29"/>
  <c r="R346" i="29"/>
  <c r="R344" i="29"/>
  <c r="R342" i="29"/>
  <c r="T340" i="29"/>
  <c r="T346" i="29"/>
  <c r="T341" i="29"/>
  <c r="T345" i="29"/>
  <c r="T342" i="29"/>
  <c r="T344" i="29"/>
  <c r="T343" i="29"/>
  <c r="Q326" i="29"/>
  <c r="Q325" i="29"/>
  <c r="Q334" i="29"/>
  <c r="Q324" i="29"/>
  <c r="Q327" i="29"/>
  <c r="Q330" i="29"/>
  <c r="Q332" i="29"/>
  <c r="Q328" i="29"/>
  <c r="Q335" i="29"/>
  <c r="Q333" i="29"/>
  <c r="Q331" i="29"/>
  <c r="Q329" i="29"/>
  <c r="S333" i="29"/>
  <c r="S329" i="29"/>
  <c r="S332" i="29"/>
  <c r="S334" i="29"/>
  <c r="S330" i="29"/>
  <c r="S327" i="29"/>
  <c r="S324" i="29"/>
  <c r="S331" i="29"/>
  <c r="S326" i="29"/>
  <c r="S325" i="29"/>
  <c r="S335" i="29"/>
  <c r="S328" i="29"/>
  <c r="U333" i="29"/>
  <c r="U325" i="29"/>
  <c r="U329" i="29"/>
  <c r="U328" i="29"/>
  <c r="U331" i="29"/>
  <c r="U327" i="29"/>
  <c r="U335" i="29"/>
  <c r="U330" i="29"/>
  <c r="U334" i="29"/>
  <c r="U332" i="29"/>
  <c r="U326" i="29"/>
  <c r="U324" i="29"/>
  <c r="R331" i="29"/>
  <c r="R335" i="29"/>
  <c r="R326" i="29"/>
  <c r="R324" i="29"/>
  <c r="R333" i="29"/>
  <c r="R328" i="29"/>
  <c r="R329" i="29"/>
  <c r="R325" i="29"/>
  <c r="R332" i="29"/>
  <c r="R334" i="29"/>
  <c r="R330" i="29"/>
  <c r="R327" i="29"/>
  <c r="T327" i="29"/>
  <c r="T329" i="29"/>
  <c r="T335" i="29"/>
  <c r="T332" i="29"/>
  <c r="T325" i="29"/>
  <c r="T330" i="29"/>
  <c r="T334" i="29"/>
  <c r="T331" i="29"/>
  <c r="T326" i="29"/>
  <c r="T324" i="29"/>
  <c r="T333" i="29"/>
  <c r="T328" i="29"/>
  <c r="Q319" i="29"/>
  <c r="Q317" i="29"/>
  <c r="Q314" i="29"/>
  <c r="Q318" i="29"/>
  <c r="Q313" i="29"/>
  <c r="Q310" i="29"/>
  <c r="Q311" i="29"/>
  <c r="Q309" i="29"/>
  <c r="Q315" i="29"/>
  <c r="Q312" i="29"/>
  <c r="Q316" i="29"/>
  <c r="Q320" i="29"/>
  <c r="S311" i="29"/>
  <c r="S310" i="29"/>
  <c r="S320" i="29"/>
  <c r="S316" i="29"/>
  <c r="S315" i="29"/>
  <c r="S309" i="29"/>
  <c r="S314" i="29"/>
  <c r="S317" i="29"/>
  <c r="S312" i="29"/>
  <c r="S318" i="29"/>
  <c r="S313" i="29"/>
  <c r="S319" i="29"/>
  <c r="U318" i="29"/>
  <c r="U311" i="29"/>
  <c r="U317" i="29"/>
  <c r="U320" i="29"/>
  <c r="U319" i="29"/>
  <c r="U312" i="29"/>
  <c r="U315" i="29"/>
  <c r="U313" i="29"/>
  <c r="U310" i="29"/>
  <c r="U316" i="29"/>
  <c r="U309" i="29"/>
  <c r="U314" i="29"/>
  <c r="R312" i="29"/>
  <c r="R320" i="29"/>
  <c r="R316" i="29"/>
  <c r="R319" i="29"/>
  <c r="R315" i="29"/>
  <c r="R317" i="29"/>
  <c r="R310" i="29"/>
  <c r="R314" i="29"/>
  <c r="R313" i="29"/>
  <c r="R318" i="29"/>
  <c r="R311" i="29"/>
  <c r="R309" i="29"/>
  <c r="T319" i="29"/>
  <c r="T314" i="29"/>
  <c r="T309" i="29"/>
  <c r="T320" i="29"/>
  <c r="T317" i="29"/>
  <c r="T310" i="29"/>
  <c r="T316" i="29"/>
  <c r="T311" i="29"/>
  <c r="T318" i="29"/>
  <c r="T313" i="29"/>
  <c r="T312" i="29"/>
  <c r="T315" i="29"/>
  <c r="R297" i="29"/>
  <c r="R301" i="29"/>
  <c r="R305" i="29"/>
  <c r="R303" i="29"/>
  <c r="R302" i="29"/>
  <c r="R296" i="29"/>
  <c r="R295" i="29"/>
  <c r="R298" i="29"/>
  <c r="R304" i="29"/>
  <c r="R300" i="29"/>
  <c r="R294" i="29"/>
  <c r="R299" i="29"/>
  <c r="T298" i="29"/>
  <c r="T305" i="29"/>
  <c r="T303" i="29"/>
  <c r="T296" i="29"/>
  <c r="T301" i="29"/>
  <c r="T302" i="29"/>
  <c r="T295" i="29"/>
  <c r="T297" i="29"/>
  <c r="T299" i="29"/>
  <c r="T300" i="29"/>
  <c r="T304" i="29"/>
  <c r="T294" i="29"/>
  <c r="U294" i="29"/>
  <c r="U304" i="29"/>
  <c r="U295" i="29"/>
  <c r="U297" i="29"/>
  <c r="U296" i="29"/>
  <c r="U300" i="29"/>
  <c r="U298" i="29"/>
  <c r="U301" i="29"/>
  <c r="U302" i="29"/>
  <c r="U299" i="29"/>
  <c r="U305" i="29"/>
  <c r="U303" i="29"/>
  <c r="Q297" i="29"/>
  <c r="Q301" i="29"/>
  <c r="Q305" i="29"/>
  <c r="Q296" i="29"/>
  <c r="Q302" i="29"/>
  <c r="Q304" i="29"/>
  <c r="Q303" i="29"/>
  <c r="Q294" i="29"/>
  <c r="Q299" i="29"/>
  <c r="Q300" i="29"/>
  <c r="Q298" i="29"/>
  <c r="Q295" i="29"/>
  <c r="S303" i="29"/>
  <c r="S302" i="29"/>
  <c r="S304" i="29"/>
  <c r="S295" i="29"/>
  <c r="S294" i="29"/>
  <c r="S299" i="29"/>
  <c r="S298" i="29"/>
  <c r="S300" i="29"/>
  <c r="S296" i="29"/>
  <c r="S297" i="29"/>
  <c r="S305" i="29"/>
  <c r="S301" i="29"/>
  <c r="U279" i="29"/>
  <c r="U285" i="29"/>
  <c r="U284" i="29"/>
  <c r="U281" i="29"/>
  <c r="U287" i="29"/>
  <c r="U290" i="29"/>
  <c r="U289" i="29"/>
  <c r="U288" i="29"/>
  <c r="U280" i="29"/>
  <c r="U286" i="29"/>
  <c r="U283" i="29"/>
  <c r="U282" i="29"/>
  <c r="R285" i="29"/>
  <c r="R281" i="29"/>
  <c r="R283" i="29"/>
  <c r="R289" i="29"/>
  <c r="R279" i="29"/>
  <c r="R290" i="29"/>
  <c r="R287" i="29"/>
  <c r="R286" i="29"/>
  <c r="R280" i="29"/>
  <c r="R284" i="29"/>
  <c r="R282" i="29"/>
  <c r="R288" i="29"/>
  <c r="Q283" i="29"/>
  <c r="Q287" i="29"/>
  <c r="Q285" i="29"/>
  <c r="Q279" i="29"/>
  <c r="Q288" i="29"/>
  <c r="Q284" i="29"/>
  <c r="Q281" i="29"/>
  <c r="Q289" i="29"/>
  <c r="Q280" i="29"/>
  <c r="Q286" i="29"/>
  <c r="Q290" i="29"/>
  <c r="Q282" i="29"/>
  <c r="S289" i="29"/>
  <c r="S288" i="29"/>
  <c r="S287" i="29"/>
  <c r="S280" i="29"/>
  <c r="S286" i="29"/>
  <c r="S282" i="29"/>
  <c r="S281" i="29"/>
  <c r="S290" i="29"/>
  <c r="S283" i="29"/>
  <c r="S284" i="29"/>
  <c r="S279" i="29"/>
  <c r="S285" i="29"/>
  <c r="T280" i="29"/>
  <c r="T289" i="29"/>
  <c r="T281" i="29"/>
  <c r="T287" i="29"/>
  <c r="T284" i="29"/>
  <c r="T290" i="29"/>
  <c r="T282" i="29"/>
  <c r="T283" i="29"/>
  <c r="T288" i="29"/>
  <c r="T285" i="29"/>
  <c r="T279" i="29"/>
  <c r="T286" i="29"/>
  <c r="R270" i="29"/>
  <c r="R269" i="29"/>
  <c r="R264" i="29"/>
  <c r="R273" i="29"/>
  <c r="R271" i="29"/>
  <c r="R275" i="29"/>
  <c r="R274" i="29"/>
  <c r="R265" i="29"/>
  <c r="R268" i="29"/>
  <c r="R267" i="29"/>
  <c r="R266" i="29"/>
  <c r="R272" i="29"/>
  <c r="T269" i="29"/>
  <c r="T270" i="29"/>
  <c r="T268" i="29"/>
  <c r="T275" i="29"/>
  <c r="T267" i="29"/>
  <c r="T266" i="29"/>
  <c r="T265" i="29"/>
  <c r="T264" i="29"/>
  <c r="T272" i="29"/>
  <c r="T274" i="29"/>
  <c r="T271" i="29"/>
  <c r="T273" i="29"/>
  <c r="Q270" i="29"/>
  <c r="Q274" i="29"/>
  <c r="Q267" i="29"/>
  <c r="Q266" i="29"/>
  <c r="Q273" i="29"/>
  <c r="Q264" i="29"/>
  <c r="Q269" i="29"/>
  <c r="Q275" i="29"/>
  <c r="Q272" i="29"/>
  <c r="Q268" i="29"/>
  <c r="Q271" i="29"/>
  <c r="Q265" i="29"/>
  <c r="S268" i="29"/>
  <c r="S269" i="29"/>
  <c r="S270" i="29"/>
  <c r="S271" i="29"/>
  <c r="S275" i="29"/>
  <c r="S272" i="29"/>
  <c r="S265" i="29"/>
  <c r="S274" i="29"/>
  <c r="S273" i="29"/>
  <c r="S266" i="29"/>
  <c r="S264" i="29"/>
  <c r="S267" i="29"/>
  <c r="U269" i="29"/>
  <c r="U270" i="29"/>
  <c r="U268" i="29"/>
  <c r="U275" i="29"/>
  <c r="U267" i="29"/>
  <c r="U266" i="29"/>
  <c r="U274" i="29"/>
  <c r="U265" i="29"/>
  <c r="U264" i="29"/>
  <c r="U273" i="29"/>
  <c r="U272" i="29"/>
  <c r="U271" i="29"/>
  <c r="U251" i="29"/>
  <c r="U259" i="29"/>
  <c r="U256" i="29"/>
  <c r="U253" i="29"/>
  <c r="U249" i="29"/>
  <c r="U250" i="29"/>
  <c r="U258" i="29"/>
  <c r="U255" i="29"/>
  <c r="U252" i="29"/>
  <c r="U260" i="29"/>
  <c r="U257" i="29"/>
  <c r="U254" i="29"/>
  <c r="R250" i="29"/>
  <c r="R258" i="29"/>
  <c r="R255" i="29"/>
  <c r="R252" i="29"/>
  <c r="R260" i="29"/>
  <c r="R256" i="29"/>
  <c r="R249" i="29"/>
  <c r="R257" i="29"/>
  <c r="R254" i="29"/>
  <c r="R251" i="29"/>
  <c r="R259" i="29"/>
  <c r="R253" i="29"/>
  <c r="Q250" i="29"/>
  <c r="Q258" i="29"/>
  <c r="Q251" i="29"/>
  <c r="Q259" i="29"/>
  <c r="Q252" i="29"/>
  <c r="Q260" i="29"/>
  <c r="Q253" i="29"/>
  <c r="Q254" i="29"/>
  <c r="Q255" i="29"/>
  <c r="Q256" i="29"/>
  <c r="Q249" i="29"/>
  <c r="Q257" i="29"/>
  <c r="S253" i="29"/>
  <c r="S250" i="29"/>
  <c r="S258" i="29"/>
  <c r="S255" i="29"/>
  <c r="S252" i="29"/>
  <c r="S260" i="29"/>
  <c r="S249" i="29"/>
  <c r="S257" i="29"/>
  <c r="S259" i="29"/>
  <c r="S254" i="29"/>
  <c r="S251" i="29"/>
  <c r="S256" i="29"/>
  <c r="T256" i="29"/>
  <c r="T253" i="29"/>
  <c r="T250" i="29"/>
  <c r="T258" i="29"/>
  <c r="T255" i="29"/>
  <c r="T252" i="29"/>
  <c r="T260" i="29"/>
  <c r="T249" i="29"/>
  <c r="T257" i="29"/>
  <c r="T254" i="29"/>
  <c r="T251" i="29"/>
  <c r="T259" i="29"/>
  <c r="Q245" i="29"/>
  <c r="Q235" i="29"/>
  <c r="Q238" i="29"/>
  <c r="Q241" i="29"/>
  <c r="Q244" i="29"/>
  <c r="Q234" i="29"/>
  <c r="Q237" i="29"/>
  <c r="Q240" i="29"/>
  <c r="Q236" i="29"/>
  <c r="Q239" i="29"/>
  <c r="Q242" i="29"/>
  <c r="Q243" i="29"/>
  <c r="U234" i="29"/>
  <c r="U237" i="29"/>
  <c r="U235" i="29"/>
  <c r="U240" i="29"/>
  <c r="U243" i="29"/>
  <c r="U245" i="29"/>
  <c r="U238" i="29"/>
  <c r="U241" i="29"/>
  <c r="U236" i="29"/>
  <c r="U239" i="29"/>
  <c r="U242" i="29"/>
  <c r="U244" i="29"/>
  <c r="S243" i="29"/>
  <c r="S236" i="29"/>
  <c r="S239" i="29"/>
  <c r="S242" i="29"/>
  <c r="S245" i="29"/>
  <c r="S235" i="29"/>
  <c r="S238" i="29"/>
  <c r="S241" i="29"/>
  <c r="S237" i="29"/>
  <c r="S244" i="29"/>
  <c r="S240" i="29"/>
  <c r="S234" i="29"/>
  <c r="R239" i="29"/>
  <c r="R242" i="29"/>
  <c r="R245" i="29"/>
  <c r="R244" i="29"/>
  <c r="R235" i="29"/>
  <c r="R238" i="29"/>
  <c r="R241" i="29"/>
  <c r="R234" i="29"/>
  <c r="R237" i="29"/>
  <c r="R243" i="29"/>
  <c r="R236" i="29"/>
  <c r="R240" i="29"/>
  <c r="T240" i="29"/>
  <c r="T244" i="29"/>
  <c r="T243" i="29"/>
  <c r="T236" i="29"/>
  <c r="T239" i="29"/>
  <c r="T242" i="29"/>
  <c r="T245" i="29"/>
  <c r="T235" i="29"/>
  <c r="T238" i="29"/>
  <c r="T241" i="29"/>
  <c r="T234" i="29"/>
  <c r="T237" i="29"/>
  <c r="S353" i="29"/>
  <c r="S363" i="29"/>
  <c r="S351" i="29"/>
  <c r="S375" i="29"/>
  <c r="S379" i="29"/>
  <c r="S369" i="29"/>
  <c r="S348" i="29"/>
  <c r="S357" i="29"/>
  <c r="S391" i="29"/>
  <c r="S389" i="29"/>
  <c r="S374" i="29"/>
  <c r="S367" i="29"/>
  <c r="S362" i="29"/>
  <c r="S349" i="29"/>
  <c r="S373" i="29"/>
  <c r="S376" i="29"/>
  <c r="S381" i="29"/>
  <c r="S360" i="29"/>
  <c r="S386" i="29"/>
  <c r="S384" i="29"/>
  <c r="S366" i="29"/>
  <c r="S390" i="29"/>
  <c r="S356" i="29"/>
  <c r="S378" i="29"/>
  <c r="S359" i="29"/>
  <c r="S368" i="29"/>
  <c r="S380" i="29"/>
  <c r="S358" i="29"/>
  <c r="S365" i="29"/>
  <c r="S355" i="29"/>
  <c r="S387" i="29"/>
  <c r="S364" i="29"/>
  <c r="S382" i="29"/>
  <c r="S377" i="29"/>
  <c r="S352" i="29"/>
  <c r="S393" i="29"/>
  <c r="S385" i="29"/>
  <c r="S350" i="29"/>
  <c r="S361" i="29"/>
  <c r="S383" i="29"/>
  <c r="S372" i="29"/>
  <c r="S347" i="29"/>
  <c r="S388" i="29"/>
  <c r="S371" i="29"/>
  <c r="S370" i="29"/>
  <c r="S392" i="29"/>
  <c r="S354" i="29"/>
  <c r="T374" i="29"/>
  <c r="T367" i="29"/>
  <c r="T365" i="29"/>
  <c r="T381" i="29"/>
  <c r="T383" i="29"/>
  <c r="T372" i="29"/>
  <c r="T364" i="29"/>
  <c r="T363" i="29"/>
  <c r="T385" i="29"/>
  <c r="T351" i="29"/>
  <c r="T375" i="29"/>
  <c r="T377" i="29"/>
  <c r="T391" i="29"/>
  <c r="T393" i="29"/>
  <c r="T353" i="29"/>
  <c r="T349" i="29"/>
  <c r="T373" i="29"/>
  <c r="T382" i="29"/>
  <c r="T347" i="29"/>
  <c r="T388" i="29"/>
  <c r="T370" i="29"/>
  <c r="T354" i="29"/>
  <c r="T352" i="29"/>
  <c r="T355" i="29"/>
  <c r="T366" i="29"/>
  <c r="T390" i="29"/>
  <c r="T356" i="29"/>
  <c r="T378" i="29"/>
  <c r="T359" i="29"/>
  <c r="T368" i="29"/>
  <c r="T380" i="29"/>
  <c r="T358" i="29"/>
  <c r="T357" i="29"/>
  <c r="T350" i="29"/>
  <c r="T376" i="29"/>
  <c r="T389" i="29"/>
  <c r="T369" i="29"/>
  <c r="T362" i="29"/>
  <c r="T361" i="29"/>
  <c r="T386" i="29"/>
  <c r="T387" i="29"/>
  <c r="T379" i="29"/>
  <c r="T360" i="29"/>
  <c r="T371" i="29"/>
  <c r="T392" i="29"/>
  <c r="T348" i="29"/>
  <c r="T384" i="29"/>
  <c r="U347" i="29"/>
  <c r="U388" i="29"/>
  <c r="U371" i="29"/>
  <c r="U370" i="29"/>
  <c r="U392" i="29"/>
  <c r="U354" i="29"/>
  <c r="U379" i="29"/>
  <c r="U393" i="29"/>
  <c r="U357" i="29"/>
  <c r="U367" i="29"/>
  <c r="U387" i="29"/>
  <c r="U363" i="29"/>
  <c r="U350" i="29"/>
  <c r="U381" i="29"/>
  <c r="U349" i="29"/>
  <c r="U373" i="29"/>
  <c r="U382" i="29"/>
  <c r="U391" i="29"/>
  <c r="U352" i="29"/>
  <c r="U377" i="29"/>
  <c r="U372" i="29"/>
  <c r="U384" i="29"/>
  <c r="U385" i="29"/>
  <c r="U362" i="29"/>
  <c r="U365" i="29"/>
  <c r="U369" i="29"/>
  <c r="U366" i="29"/>
  <c r="U390" i="29"/>
  <c r="U356" i="29"/>
  <c r="U378" i="29"/>
  <c r="U359" i="29"/>
  <c r="U368" i="29"/>
  <c r="U380" i="29"/>
  <c r="U358" i="29"/>
  <c r="U364" i="29"/>
  <c r="U355" i="29"/>
  <c r="U360" i="29"/>
  <c r="U374" i="29"/>
  <c r="U353" i="29"/>
  <c r="U351" i="29"/>
  <c r="U375" i="29"/>
  <c r="U376" i="29"/>
  <c r="U386" i="29"/>
  <c r="U361" i="29"/>
  <c r="U383" i="29"/>
  <c r="U389" i="29"/>
  <c r="U348" i="29"/>
  <c r="Q361" i="29"/>
  <c r="Q383" i="29"/>
  <c r="Q384" i="29"/>
  <c r="Q376" i="29"/>
  <c r="Q350" i="29"/>
  <c r="Q367" i="29"/>
  <c r="Q353" i="29"/>
  <c r="Q366" i="29"/>
  <c r="Q390" i="29"/>
  <c r="Q356" i="29"/>
  <c r="Q378" i="29"/>
  <c r="Q359" i="29"/>
  <c r="Q368" i="29"/>
  <c r="Q380" i="29"/>
  <c r="Q358" i="29"/>
  <c r="Q377" i="29"/>
  <c r="Q374" i="29"/>
  <c r="Q364" i="29"/>
  <c r="Q391" i="29"/>
  <c r="Q365" i="29"/>
  <c r="Q355" i="29"/>
  <c r="Q354" i="29"/>
  <c r="Q386" i="29"/>
  <c r="Q362" i="29"/>
  <c r="Q382" i="29"/>
  <c r="Q372" i="29"/>
  <c r="Q349" i="29"/>
  <c r="Q373" i="29"/>
  <c r="Q352" i="29"/>
  <c r="Q348" i="29"/>
  <c r="Q389" i="29"/>
  <c r="Q347" i="29"/>
  <c r="Q388" i="29"/>
  <c r="Q371" i="29"/>
  <c r="Q370" i="29"/>
  <c r="Q392" i="29"/>
  <c r="Q387" i="29"/>
  <c r="Q363" i="29"/>
  <c r="Q385" i="29"/>
  <c r="Q351" i="29"/>
  <c r="Q375" i="29"/>
  <c r="Q360" i="29"/>
  <c r="Q381" i="29"/>
  <c r="Q379" i="29"/>
  <c r="Q369" i="29"/>
  <c r="Q393" i="29"/>
  <c r="Q357" i="29"/>
  <c r="R369" i="29"/>
  <c r="R385" i="29"/>
  <c r="R393" i="29"/>
  <c r="R357" i="29"/>
  <c r="R361" i="29"/>
  <c r="R383" i="29"/>
  <c r="R387" i="29"/>
  <c r="R375" i="29"/>
  <c r="R374" i="29"/>
  <c r="R376" i="29"/>
  <c r="R365" i="29"/>
  <c r="R389" i="29"/>
  <c r="R366" i="29"/>
  <c r="R390" i="29"/>
  <c r="R356" i="29"/>
  <c r="R378" i="29"/>
  <c r="R359" i="29"/>
  <c r="R368" i="29"/>
  <c r="R380" i="29"/>
  <c r="R358" i="29"/>
  <c r="R354" i="29"/>
  <c r="R351" i="29"/>
  <c r="R377" i="29"/>
  <c r="R364" i="29"/>
  <c r="R353" i="29"/>
  <c r="R379" i="29"/>
  <c r="R363" i="29"/>
  <c r="R391" i="29"/>
  <c r="R381" i="29"/>
  <c r="R349" i="29"/>
  <c r="R373" i="29"/>
  <c r="R392" i="29"/>
  <c r="R352" i="29"/>
  <c r="R367" i="29"/>
  <c r="R370" i="29"/>
  <c r="R350" i="29"/>
  <c r="R347" i="29"/>
  <c r="R388" i="29"/>
  <c r="R371" i="29"/>
  <c r="R386" i="29"/>
  <c r="R362" i="29"/>
  <c r="R384" i="29"/>
  <c r="R355" i="29"/>
  <c r="R372" i="29"/>
  <c r="R360" i="29"/>
  <c r="R382" i="29"/>
  <c r="R348" i="29"/>
  <c r="T184" i="29"/>
  <c r="Q184" i="29"/>
  <c r="R184" i="29"/>
  <c r="S184" i="29"/>
  <c r="U184" i="29"/>
  <c r="U206" i="29"/>
  <c r="R206" i="29"/>
  <c r="S206" i="29"/>
  <c r="T206" i="29"/>
  <c r="Q206" i="29"/>
  <c r="U114" i="29"/>
  <c r="Q114" i="29"/>
  <c r="R114" i="29"/>
  <c r="S114" i="29"/>
  <c r="T114" i="29"/>
  <c r="S246" i="29"/>
  <c r="R246" i="29"/>
  <c r="U246" i="29"/>
  <c r="Q246" i="29"/>
  <c r="T246" i="29"/>
  <c r="Q85" i="29"/>
  <c r="U85" i="29"/>
  <c r="R85" i="29"/>
  <c r="S85" i="29"/>
  <c r="T85" i="29"/>
  <c r="R173" i="29"/>
  <c r="S173" i="29"/>
  <c r="Q173" i="29"/>
  <c r="T173" i="29"/>
  <c r="U173" i="29"/>
  <c r="Q162" i="29"/>
  <c r="R162" i="29"/>
  <c r="S162" i="29"/>
  <c r="T162" i="29"/>
  <c r="U162" i="29"/>
  <c r="T196" i="29"/>
  <c r="Q196" i="29"/>
  <c r="S196" i="29"/>
  <c r="R196" i="29"/>
  <c r="U196" i="29"/>
  <c r="Q147" i="29"/>
  <c r="R147" i="29"/>
  <c r="S147" i="29"/>
  <c r="T147" i="29"/>
  <c r="U147" i="29"/>
  <c r="R306" i="29"/>
  <c r="S306" i="29"/>
  <c r="U306" i="29"/>
  <c r="Q306" i="29"/>
  <c r="T306" i="29"/>
  <c r="T168" i="29"/>
  <c r="U168" i="29"/>
  <c r="Q168" i="29"/>
  <c r="S168" i="29"/>
  <c r="R168" i="29"/>
  <c r="S321" i="29"/>
  <c r="U321" i="29"/>
  <c r="Q321" i="29"/>
  <c r="T321" i="29"/>
  <c r="R321" i="29"/>
  <c r="U109" i="29"/>
  <c r="Q109" i="29"/>
  <c r="R109" i="29"/>
  <c r="S109" i="29"/>
  <c r="T109" i="29"/>
  <c r="S212" i="29"/>
  <c r="R212" i="29"/>
  <c r="T212" i="29"/>
  <c r="U212" i="29"/>
  <c r="Q212" i="29"/>
  <c r="S199" i="29"/>
  <c r="U199" i="29"/>
  <c r="Q199" i="29"/>
  <c r="R199" i="29"/>
  <c r="T199" i="29"/>
  <c r="R247" i="29"/>
  <c r="U247" i="29"/>
  <c r="Q247" i="29"/>
  <c r="T247" i="29"/>
  <c r="S247" i="29"/>
  <c r="U141" i="29"/>
  <c r="S141" i="29"/>
  <c r="T141" i="29"/>
  <c r="R141" i="29"/>
  <c r="Q141" i="29"/>
  <c r="U129" i="29"/>
  <c r="S129" i="29"/>
  <c r="T129" i="29"/>
  <c r="Q129" i="29"/>
  <c r="R129" i="29"/>
  <c r="U144" i="29"/>
  <c r="Q144" i="29"/>
  <c r="R144" i="29"/>
  <c r="S144" i="29"/>
  <c r="T144" i="29"/>
  <c r="R228" i="29"/>
  <c r="S228" i="29"/>
  <c r="U228" i="29"/>
  <c r="Q228" i="29"/>
  <c r="T228" i="29"/>
  <c r="S123" i="29"/>
  <c r="R123" i="29"/>
  <c r="Q123" i="29"/>
  <c r="T123" i="29"/>
  <c r="U123" i="29"/>
  <c r="R195" i="29"/>
  <c r="S195" i="29"/>
  <c r="U195" i="29"/>
  <c r="Q195" i="29"/>
  <c r="T195" i="29"/>
  <c r="U76" i="29"/>
  <c r="S76" i="29"/>
  <c r="R76" i="29"/>
  <c r="T76" i="29"/>
  <c r="Q76" i="29"/>
  <c r="T122" i="29"/>
  <c r="Q122" i="29"/>
  <c r="R122" i="29"/>
  <c r="U122" i="29"/>
  <c r="S122" i="29"/>
  <c r="Q136" i="29"/>
  <c r="R136" i="29"/>
  <c r="S136" i="29"/>
  <c r="T136" i="29"/>
  <c r="U136" i="29"/>
  <c r="U203" i="29"/>
  <c r="T203" i="29"/>
  <c r="Q203" i="29"/>
  <c r="R203" i="29"/>
  <c r="S203" i="29"/>
  <c r="Q124" i="29"/>
  <c r="R124" i="29"/>
  <c r="U124" i="29"/>
  <c r="S124" i="29"/>
  <c r="T124" i="29"/>
  <c r="T216" i="29"/>
  <c r="S216" i="29"/>
  <c r="R216" i="29"/>
  <c r="U216" i="29"/>
  <c r="Q216" i="29"/>
  <c r="S111" i="29"/>
  <c r="Q111" i="29"/>
  <c r="T111" i="29"/>
  <c r="R111" i="29"/>
  <c r="U111" i="29"/>
  <c r="U82" i="29"/>
  <c r="S82" i="29"/>
  <c r="T82" i="29"/>
  <c r="Q82" i="29"/>
  <c r="R82" i="29"/>
  <c r="S198" i="29"/>
  <c r="U198" i="29"/>
  <c r="Q198" i="29"/>
  <c r="R198" i="29"/>
  <c r="T198" i="29"/>
  <c r="T126" i="29"/>
  <c r="U126" i="29"/>
  <c r="Q126" i="29"/>
  <c r="R126" i="29"/>
  <c r="S126" i="29"/>
  <c r="U221" i="29"/>
  <c r="S221" i="29"/>
  <c r="T221" i="29"/>
  <c r="Q221" i="29"/>
  <c r="R221" i="29"/>
  <c r="S120" i="29"/>
  <c r="T120" i="29"/>
  <c r="Q120" i="29"/>
  <c r="R120" i="29"/>
  <c r="U120" i="29"/>
  <c r="T211" i="29"/>
  <c r="Q211" i="29"/>
  <c r="R211" i="29"/>
  <c r="S211" i="29"/>
  <c r="U211" i="29"/>
  <c r="Q119" i="29"/>
  <c r="R119" i="29"/>
  <c r="S119" i="29"/>
  <c r="T119" i="29"/>
  <c r="U119" i="29"/>
  <c r="Q133" i="29"/>
  <c r="R133" i="29"/>
  <c r="S133" i="29"/>
  <c r="T133" i="29"/>
  <c r="U133" i="29"/>
  <c r="S230" i="29"/>
  <c r="R230" i="29"/>
  <c r="U230" i="29"/>
  <c r="Q230" i="29"/>
  <c r="T230" i="29"/>
  <c r="U194" i="29"/>
  <c r="T194" i="29"/>
  <c r="Q194" i="29"/>
  <c r="R194" i="29"/>
  <c r="S194" i="29"/>
  <c r="U130" i="29"/>
  <c r="Q130" i="29"/>
  <c r="R130" i="29"/>
  <c r="S130" i="29"/>
  <c r="T130" i="29"/>
  <c r="R233" i="29"/>
  <c r="T233" i="29"/>
  <c r="S233" i="29"/>
  <c r="Q233" i="29"/>
  <c r="U233" i="29"/>
  <c r="R121" i="29"/>
  <c r="S121" i="29"/>
  <c r="T121" i="29"/>
  <c r="Q121" i="29"/>
  <c r="U121" i="29"/>
  <c r="S219" i="29"/>
  <c r="U219" i="29"/>
  <c r="R219" i="29"/>
  <c r="Q219" i="29"/>
  <c r="T219" i="29"/>
  <c r="U125" i="29"/>
  <c r="S125" i="29"/>
  <c r="R125" i="29"/>
  <c r="Q125" i="29"/>
  <c r="T125" i="29"/>
  <c r="Q161" i="29"/>
  <c r="R161" i="29"/>
  <c r="S161" i="29"/>
  <c r="U161" i="29"/>
  <c r="T161" i="29"/>
  <c r="R293" i="29"/>
  <c r="S293" i="29"/>
  <c r="U293" i="29"/>
  <c r="Q293" i="29"/>
  <c r="T293" i="29"/>
  <c r="R248" i="29"/>
  <c r="S248" i="29"/>
  <c r="U248" i="29"/>
  <c r="Q248" i="29"/>
  <c r="T248" i="29"/>
  <c r="Q160" i="29"/>
  <c r="R160" i="29"/>
  <c r="S160" i="29"/>
  <c r="T160" i="29"/>
  <c r="U160" i="29"/>
  <c r="T186" i="29"/>
  <c r="R186" i="29"/>
  <c r="S186" i="29"/>
  <c r="U186" i="29"/>
  <c r="Q186" i="29"/>
  <c r="T116" i="29"/>
  <c r="Q116" i="29"/>
  <c r="R116" i="29"/>
  <c r="S116" i="29"/>
  <c r="U116" i="29"/>
  <c r="S214" i="29"/>
  <c r="U214" i="29"/>
  <c r="R214" i="29"/>
  <c r="Q214" i="29"/>
  <c r="T214" i="29"/>
  <c r="U75" i="29"/>
  <c r="S75" i="29"/>
  <c r="T75" i="29"/>
  <c r="Q75" i="29"/>
  <c r="R75" i="29"/>
  <c r="R261" i="29"/>
  <c r="U261" i="29"/>
  <c r="Q261" i="29"/>
  <c r="S261" i="29"/>
  <c r="T261" i="29"/>
  <c r="R163" i="29"/>
  <c r="Q163" i="29"/>
  <c r="T163" i="29"/>
  <c r="U163" i="29"/>
  <c r="S163" i="29"/>
  <c r="U77" i="29"/>
  <c r="S77" i="29"/>
  <c r="T77" i="29"/>
  <c r="R77" i="29"/>
  <c r="Q77" i="29"/>
  <c r="T202" i="29"/>
  <c r="Q202" i="29"/>
  <c r="R202" i="29"/>
  <c r="S202" i="29"/>
  <c r="U202" i="29"/>
  <c r="Q140" i="29"/>
  <c r="R140" i="29"/>
  <c r="S140" i="29"/>
  <c r="T140" i="29"/>
  <c r="U140" i="29"/>
  <c r="Q166" i="29"/>
  <c r="R166" i="29"/>
  <c r="S166" i="29"/>
  <c r="U166" i="29"/>
  <c r="T166" i="29"/>
  <c r="U139" i="29"/>
  <c r="R139" i="29"/>
  <c r="Q139" i="29"/>
  <c r="S139" i="29"/>
  <c r="T139" i="29"/>
  <c r="U158" i="29"/>
  <c r="Q158" i="29"/>
  <c r="S158" i="29"/>
  <c r="R158" i="29"/>
  <c r="T158" i="29"/>
  <c r="T204" i="29"/>
  <c r="R204" i="29"/>
  <c r="U204" i="29"/>
  <c r="S204" i="29"/>
  <c r="Q204" i="29"/>
  <c r="Q157" i="29"/>
  <c r="R157" i="29"/>
  <c r="S157" i="29"/>
  <c r="T157" i="29"/>
  <c r="U157" i="29"/>
  <c r="R262" i="29"/>
  <c r="S262" i="29"/>
  <c r="U262" i="29"/>
  <c r="Q262" i="29"/>
  <c r="T262" i="29"/>
  <c r="R177" i="29"/>
  <c r="Q177" i="29"/>
  <c r="S177" i="29"/>
  <c r="U177" i="29"/>
  <c r="T177" i="29"/>
  <c r="R276" i="29"/>
  <c r="S276" i="29"/>
  <c r="T276" i="29"/>
  <c r="Q276" i="29"/>
  <c r="U276" i="29"/>
  <c r="Q113" i="29"/>
  <c r="R113" i="29"/>
  <c r="S113" i="29"/>
  <c r="T113" i="29"/>
  <c r="U113" i="29"/>
  <c r="T339" i="29"/>
  <c r="S339" i="29"/>
  <c r="U339" i="29"/>
  <c r="Q339" i="29"/>
  <c r="R339" i="29"/>
  <c r="S222" i="29"/>
  <c r="U222" i="29"/>
  <c r="R222" i="29"/>
  <c r="Q222" i="29"/>
  <c r="T222" i="29"/>
  <c r="Q200" i="29"/>
  <c r="T200" i="29"/>
  <c r="R200" i="29"/>
  <c r="S200" i="29"/>
  <c r="U200" i="29"/>
  <c r="U118" i="29"/>
  <c r="S118" i="29"/>
  <c r="T118" i="29"/>
  <c r="R118" i="29"/>
  <c r="Q118" i="29"/>
  <c r="Q138" i="29"/>
  <c r="R138" i="29"/>
  <c r="S138" i="29"/>
  <c r="T138" i="29"/>
  <c r="U138" i="29"/>
  <c r="Q128" i="29"/>
  <c r="R128" i="29"/>
  <c r="T128" i="29"/>
  <c r="S128" i="29"/>
  <c r="U128" i="29"/>
  <c r="R183" i="29"/>
  <c r="Q183" i="29"/>
  <c r="U183" i="29"/>
  <c r="T183" i="29"/>
  <c r="S183" i="29"/>
  <c r="R197" i="29"/>
  <c r="T197" i="29"/>
  <c r="Q197" i="29"/>
  <c r="S197" i="29"/>
  <c r="U197" i="29"/>
  <c r="Q167" i="29"/>
  <c r="S167" i="29"/>
  <c r="R167" i="29"/>
  <c r="T167" i="29"/>
  <c r="U167" i="29"/>
  <c r="R225" i="29"/>
  <c r="T225" i="29"/>
  <c r="U225" i="29"/>
  <c r="S225" i="29"/>
  <c r="Q225" i="29"/>
  <c r="R154" i="29"/>
  <c r="T154" i="29"/>
  <c r="Q154" i="29"/>
  <c r="U154" i="29"/>
  <c r="S154" i="29"/>
  <c r="S175" i="29"/>
  <c r="Q175" i="29"/>
  <c r="R175" i="29"/>
  <c r="U175" i="29"/>
  <c r="T175" i="29"/>
  <c r="Q110" i="29"/>
  <c r="R110" i="29"/>
  <c r="S110" i="29"/>
  <c r="T110" i="29"/>
  <c r="U110" i="29"/>
  <c r="R278" i="29"/>
  <c r="S278" i="29"/>
  <c r="U278" i="29"/>
  <c r="Q278" i="29"/>
  <c r="T278" i="29"/>
  <c r="R181" i="29"/>
  <c r="Q181" i="29"/>
  <c r="S181" i="29"/>
  <c r="T181" i="29"/>
  <c r="U181" i="29"/>
  <c r="R224" i="29"/>
  <c r="S224" i="29"/>
  <c r="U224" i="29"/>
  <c r="Q224" i="29"/>
  <c r="T224" i="29"/>
  <c r="S135" i="29"/>
  <c r="T135" i="29"/>
  <c r="U135" i="29"/>
  <c r="Q135" i="29"/>
  <c r="R135" i="29"/>
  <c r="U338" i="29"/>
  <c r="Q338" i="29"/>
  <c r="R338" i="29"/>
  <c r="T338" i="29"/>
  <c r="S338" i="29"/>
  <c r="R189" i="29"/>
  <c r="Q189" i="29"/>
  <c r="U189" i="29"/>
  <c r="T189" i="29"/>
  <c r="S189" i="29"/>
  <c r="R223" i="29"/>
  <c r="Q223" i="29"/>
  <c r="T223" i="29"/>
  <c r="S223" i="29"/>
  <c r="U223" i="29"/>
  <c r="U80" i="29"/>
  <c r="S80" i="29"/>
  <c r="R80" i="29"/>
  <c r="T80" i="29"/>
  <c r="Q80" i="29"/>
  <c r="Q209" i="29"/>
  <c r="R209" i="29"/>
  <c r="S209" i="29"/>
  <c r="U209" i="29"/>
  <c r="T209" i="29"/>
  <c r="R152" i="29"/>
  <c r="S152" i="29"/>
  <c r="T152" i="29"/>
  <c r="U152" i="29"/>
  <c r="Q152" i="29"/>
  <c r="Q337" i="29"/>
  <c r="T337" i="29"/>
  <c r="U337" i="29"/>
  <c r="S337" i="29"/>
  <c r="R337" i="29"/>
  <c r="S215" i="29"/>
  <c r="U215" i="29"/>
  <c r="Q215" i="29"/>
  <c r="R215" i="29"/>
  <c r="T215" i="29"/>
  <c r="T151" i="29"/>
  <c r="S151" i="29"/>
  <c r="Q151" i="29"/>
  <c r="R151" i="29"/>
  <c r="U151" i="29"/>
  <c r="R227" i="29"/>
  <c r="U227" i="29"/>
  <c r="Q227" i="29"/>
  <c r="S227" i="29"/>
  <c r="T227" i="29"/>
  <c r="S172" i="29"/>
  <c r="Q172" i="29"/>
  <c r="T172" i="29"/>
  <c r="U172" i="29"/>
  <c r="R172" i="29"/>
  <c r="R229" i="29"/>
  <c r="U229" i="29"/>
  <c r="S229" i="29"/>
  <c r="Q229" i="29"/>
  <c r="T229" i="29"/>
  <c r="Q107" i="29"/>
  <c r="R107" i="29"/>
  <c r="T107" i="29"/>
  <c r="S107" i="29"/>
  <c r="U107" i="29"/>
  <c r="Q179" i="29"/>
  <c r="R179" i="29"/>
  <c r="S179" i="29"/>
  <c r="T179" i="29"/>
  <c r="U179" i="29"/>
  <c r="R210" i="29"/>
  <c r="S210" i="29"/>
  <c r="U210" i="29"/>
  <c r="Q210" i="29"/>
  <c r="T210" i="29"/>
  <c r="Q159" i="29"/>
  <c r="S159" i="29"/>
  <c r="T159" i="29"/>
  <c r="U159" i="29"/>
  <c r="R159" i="29"/>
  <c r="T185" i="29"/>
  <c r="Q185" i="29"/>
  <c r="R185" i="29"/>
  <c r="S185" i="29"/>
  <c r="U185" i="29"/>
  <c r="U182" i="29"/>
  <c r="R182" i="29"/>
  <c r="T182" i="29"/>
  <c r="S182" i="29"/>
  <c r="Q182" i="29"/>
  <c r="R132" i="29"/>
  <c r="Q132" i="29"/>
  <c r="S132" i="29"/>
  <c r="T132" i="29"/>
  <c r="U132" i="29"/>
  <c r="U323" i="29"/>
  <c r="Q323" i="29"/>
  <c r="T323" i="29"/>
  <c r="S323" i="29"/>
  <c r="R323" i="29"/>
  <c r="U83" i="29"/>
  <c r="Q83" i="29"/>
  <c r="R83" i="29"/>
  <c r="S83" i="29"/>
  <c r="T83" i="29"/>
  <c r="U106" i="29"/>
  <c r="S106" i="29"/>
  <c r="Q106" i="29"/>
  <c r="R106" i="29"/>
  <c r="T106" i="29"/>
  <c r="S108" i="29"/>
  <c r="Q108" i="29"/>
  <c r="R108" i="29"/>
  <c r="T108" i="29"/>
  <c r="U108" i="29"/>
  <c r="U127" i="29"/>
  <c r="T127" i="29"/>
  <c r="Q127" i="29"/>
  <c r="S127" i="29"/>
  <c r="R127" i="29"/>
  <c r="S193" i="29"/>
  <c r="U193" i="29"/>
  <c r="Q193" i="29"/>
  <c r="R193" i="29"/>
  <c r="T193" i="29"/>
  <c r="Q137" i="29"/>
  <c r="R137" i="29"/>
  <c r="S137" i="29"/>
  <c r="T137" i="29"/>
  <c r="U137" i="29"/>
  <c r="S218" i="29"/>
  <c r="U218" i="29"/>
  <c r="R218" i="29"/>
  <c r="Q218" i="29"/>
  <c r="T218" i="29"/>
  <c r="U105" i="29"/>
  <c r="S105" i="29"/>
  <c r="T105" i="29"/>
  <c r="R105" i="29"/>
  <c r="Q105" i="29"/>
  <c r="T148" i="29"/>
  <c r="U148" i="29"/>
  <c r="R148" i="29"/>
  <c r="Q148" i="29"/>
  <c r="S148" i="29"/>
  <c r="S220" i="29"/>
  <c r="U220" i="29"/>
  <c r="R220" i="29"/>
  <c r="Q220" i="29"/>
  <c r="T220" i="29"/>
  <c r="T169" i="29"/>
  <c r="U169" i="29"/>
  <c r="Q169" i="29"/>
  <c r="R169" i="29"/>
  <c r="S169" i="29"/>
  <c r="R231" i="29"/>
  <c r="S231" i="29"/>
  <c r="T231" i="29"/>
  <c r="U231" i="29"/>
  <c r="Q231" i="29"/>
  <c r="Q104" i="29"/>
  <c r="T104" i="29"/>
  <c r="R104" i="29"/>
  <c r="S104" i="29"/>
  <c r="U104" i="29"/>
  <c r="Q156" i="29"/>
  <c r="S156" i="29"/>
  <c r="R156" i="29"/>
  <c r="T156" i="29"/>
  <c r="U156" i="29"/>
  <c r="U84" i="29"/>
  <c r="Q84" i="29"/>
  <c r="R84" i="29"/>
  <c r="S84" i="29"/>
  <c r="T84" i="29"/>
  <c r="T176" i="29"/>
  <c r="U176" i="29"/>
  <c r="Q176" i="29"/>
  <c r="R176" i="29"/>
  <c r="S176" i="29"/>
  <c r="Q165" i="29"/>
  <c r="T165" i="29"/>
  <c r="U165" i="29"/>
  <c r="R165" i="29"/>
  <c r="S165" i="29"/>
  <c r="T308" i="29"/>
  <c r="R308" i="29"/>
  <c r="S308" i="29"/>
  <c r="U308" i="29"/>
  <c r="Q308" i="29"/>
  <c r="Q180" i="29"/>
  <c r="R180" i="29"/>
  <c r="S180" i="29"/>
  <c r="U180" i="29"/>
  <c r="T180" i="29"/>
  <c r="R226" i="29"/>
  <c r="S226" i="29"/>
  <c r="T226" i="29"/>
  <c r="U226" i="29"/>
  <c r="Q226" i="29"/>
  <c r="R292" i="29"/>
  <c r="S292" i="29"/>
  <c r="U292" i="29"/>
  <c r="Q292" i="29"/>
  <c r="T292" i="29"/>
  <c r="R232" i="29"/>
  <c r="S232" i="29"/>
  <c r="T232" i="29"/>
  <c r="Q232" i="29"/>
  <c r="U232" i="29"/>
  <c r="T149" i="29"/>
  <c r="Q149" i="29"/>
  <c r="R149" i="29"/>
  <c r="S149" i="29"/>
  <c r="U149" i="29"/>
  <c r="T134" i="29"/>
  <c r="U134" i="29"/>
  <c r="Q134" i="29"/>
  <c r="S134" i="29"/>
  <c r="R134" i="29"/>
  <c r="S208" i="29"/>
  <c r="U208" i="29"/>
  <c r="R208" i="29"/>
  <c r="T208" i="29"/>
  <c r="Q208" i="29"/>
  <c r="R170" i="29"/>
  <c r="T170" i="29"/>
  <c r="U170" i="29"/>
  <c r="S170" i="29"/>
  <c r="Q170" i="29"/>
  <c r="S187" i="29"/>
  <c r="Q187" i="29"/>
  <c r="R187" i="29"/>
  <c r="U187" i="29"/>
  <c r="T187" i="29"/>
  <c r="T146" i="29"/>
  <c r="U146" i="29"/>
  <c r="Q146" i="29"/>
  <c r="R146" i="29"/>
  <c r="S146" i="29"/>
  <c r="U81" i="29"/>
  <c r="R81" i="29"/>
  <c r="Q81" i="29"/>
  <c r="S81" i="29"/>
  <c r="T81" i="29"/>
  <c r="Q131" i="29"/>
  <c r="R131" i="29"/>
  <c r="S131" i="29"/>
  <c r="T131" i="29"/>
  <c r="U131" i="29"/>
  <c r="R307" i="29"/>
  <c r="T307" i="29"/>
  <c r="Q307" i="29"/>
  <c r="U307" i="29"/>
  <c r="S307" i="29"/>
  <c r="T190" i="29"/>
  <c r="Q190" i="29"/>
  <c r="R190" i="29"/>
  <c r="S190" i="29"/>
  <c r="U190" i="29"/>
  <c r="Q145" i="29"/>
  <c r="R145" i="29"/>
  <c r="S145" i="29"/>
  <c r="T145" i="29"/>
  <c r="U145" i="29"/>
  <c r="T78" i="29"/>
  <c r="Q78" i="29"/>
  <c r="R78" i="29"/>
  <c r="S78" i="29"/>
  <c r="U78" i="29"/>
  <c r="Q153" i="29"/>
  <c r="R153" i="29"/>
  <c r="S153" i="29"/>
  <c r="T153" i="29"/>
  <c r="U153" i="29"/>
  <c r="U103" i="29"/>
  <c r="R103" i="29"/>
  <c r="Q103" i="29"/>
  <c r="S103" i="29"/>
  <c r="T103" i="29"/>
  <c r="Q174" i="29"/>
  <c r="S174" i="29"/>
  <c r="R174" i="29"/>
  <c r="T174" i="29"/>
  <c r="U174" i="29"/>
  <c r="R207" i="29"/>
  <c r="Q207" i="29"/>
  <c r="U207" i="29"/>
  <c r="S207" i="29"/>
  <c r="T207" i="29"/>
  <c r="U115" i="29"/>
  <c r="Q115" i="29"/>
  <c r="R115" i="29"/>
  <c r="S115" i="29"/>
  <c r="T115" i="29"/>
  <c r="T178" i="29"/>
  <c r="U178" i="29"/>
  <c r="Q178" i="29"/>
  <c r="S178" i="29"/>
  <c r="R178" i="29"/>
  <c r="R277" i="29"/>
  <c r="S277" i="29"/>
  <c r="T277" i="29"/>
  <c r="U277" i="29"/>
  <c r="Q277" i="29"/>
  <c r="R201" i="29"/>
  <c r="Q201" i="29"/>
  <c r="U201" i="29"/>
  <c r="S201" i="29"/>
  <c r="T201" i="29"/>
  <c r="T155" i="29"/>
  <c r="Q155" i="29"/>
  <c r="S155" i="29"/>
  <c r="U155" i="29"/>
  <c r="R155" i="29"/>
  <c r="S191" i="29"/>
  <c r="U191" i="29"/>
  <c r="R191" i="29"/>
  <c r="T191" i="29"/>
  <c r="Q191" i="29"/>
  <c r="R322" i="29"/>
  <c r="Q322" i="29"/>
  <c r="U322" i="29"/>
  <c r="T322" i="29"/>
  <c r="S322" i="29"/>
  <c r="T143" i="29"/>
  <c r="U143" i="29"/>
  <c r="Q143" i="29"/>
  <c r="R143" i="29"/>
  <c r="S143" i="29"/>
  <c r="U79" i="29"/>
  <c r="Q79" i="29"/>
  <c r="R79" i="29"/>
  <c r="S79" i="29"/>
  <c r="T79" i="29"/>
  <c r="S213" i="29"/>
  <c r="T213" i="29"/>
  <c r="R213" i="29"/>
  <c r="U213" i="29"/>
  <c r="Q213" i="29"/>
  <c r="U117" i="29"/>
  <c r="Q117" i="29"/>
  <c r="R117" i="29"/>
  <c r="S117" i="29"/>
  <c r="T117" i="29"/>
  <c r="U188" i="29"/>
  <c r="Q188" i="29"/>
  <c r="R188" i="29"/>
  <c r="S188" i="29"/>
  <c r="T188" i="29"/>
  <c r="U142" i="29"/>
  <c r="Q142" i="29"/>
  <c r="S142" i="29"/>
  <c r="R142" i="29"/>
  <c r="T142" i="29"/>
  <c r="R291" i="29"/>
  <c r="U291" i="29"/>
  <c r="Q291" i="29"/>
  <c r="S291" i="29"/>
  <c r="T291" i="29"/>
  <c r="T164" i="29"/>
  <c r="U164" i="29"/>
  <c r="Q164" i="29"/>
  <c r="R164" i="29"/>
  <c r="S164" i="29"/>
  <c r="S217" i="29"/>
  <c r="U217" i="29"/>
  <c r="Q217" i="29"/>
  <c r="R217" i="29"/>
  <c r="T217" i="29"/>
  <c r="Q192" i="29"/>
  <c r="U192" i="29"/>
  <c r="T192" i="29"/>
  <c r="R192" i="29"/>
  <c r="S192" i="29"/>
  <c r="S150" i="29"/>
  <c r="U150" i="29"/>
  <c r="R150" i="29"/>
  <c r="Q150" i="29"/>
  <c r="T150" i="29"/>
  <c r="Q336" i="29"/>
  <c r="T336" i="29"/>
  <c r="R336" i="29"/>
  <c r="S336" i="29"/>
  <c r="U336" i="29"/>
  <c r="T171" i="29"/>
  <c r="U171" i="29"/>
  <c r="R171" i="29"/>
  <c r="Q171" i="29"/>
  <c r="S171" i="29"/>
  <c r="S205" i="29"/>
  <c r="Q205" i="29"/>
  <c r="R205" i="29"/>
  <c r="U205" i="29"/>
  <c r="T205" i="29"/>
  <c r="U112" i="29"/>
  <c r="R112" i="29"/>
  <c r="Q112" i="29"/>
  <c r="S112" i="29"/>
  <c r="T112" i="29"/>
  <c r="R263" i="29"/>
  <c r="U263" i="29"/>
  <c r="S263" i="29"/>
  <c r="Q263" i="29"/>
  <c r="T263" i="29"/>
  <c r="H9" i="27"/>
  <c r="AP485" i="27"/>
  <c r="AN485" i="27"/>
  <c r="AP495" i="27"/>
  <c r="AQ488" i="27"/>
  <c r="AQ489" i="27" s="1"/>
  <c r="AQ490" i="27" s="1"/>
  <c r="AQ491" i="27" s="1"/>
  <c r="AQ492" i="27" s="1"/>
  <c r="AQ493" i="27" s="1"/>
  <c r="AQ494" i="27" s="1"/>
  <c r="AN495" i="27"/>
  <c r="AO488" i="27"/>
  <c r="AO489" i="27" s="1"/>
  <c r="AO490" i="27" s="1"/>
  <c r="AO491" i="27" s="1"/>
  <c r="AO492" i="27" s="1"/>
  <c r="AO493" i="27" s="1"/>
  <c r="AO494" i="27" s="1"/>
  <c r="A477" i="27"/>
  <c r="D477" i="27" s="1"/>
  <c r="A476" i="27"/>
  <c r="C59" i="27"/>
  <c r="B476" i="27" s="1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B458" i="27" s="1"/>
  <c r="C60" i="27"/>
  <c r="N81" i="27"/>
  <c r="V343" i="29" l="1"/>
  <c r="V340" i="29"/>
  <c r="V346" i="29"/>
  <c r="V342" i="29"/>
  <c r="V345" i="29"/>
  <c r="V344" i="29"/>
  <c r="V341" i="29"/>
  <c r="V332" i="29"/>
  <c r="V333" i="29"/>
  <c r="V328" i="29"/>
  <c r="V330" i="29"/>
  <c r="V327" i="29"/>
  <c r="V329" i="29"/>
  <c r="V324" i="29"/>
  <c r="V331" i="29"/>
  <c r="V334" i="29"/>
  <c r="V325" i="29"/>
  <c r="V335" i="29"/>
  <c r="V326" i="29"/>
  <c r="V316" i="29"/>
  <c r="V310" i="29"/>
  <c r="V309" i="29"/>
  <c r="V313" i="29"/>
  <c r="V320" i="29"/>
  <c r="V318" i="29"/>
  <c r="V314" i="29"/>
  <c r="V312" i="29"/>
  <c r="V317" i="29"/>
  <c r="V311" i="29"/>
  <c r="V315" i="29"/>
  <c r="V319" i="29"/>
  <c r="V295" i="29"/>
  <c r="V304" i="29"/>
  <c r="V296" i="29"/>
  <c r="V298" i="29"/>
  <c r="V305" i="29"/>
  <c r="V300" i="29"/>
  <c r="V299" i="29"/>
  <c r="V294" i="29"/>
  <c r="V297" i="29"/>
  <c r="V281" i="29"/>
  <c r="V303" i="29"/>
  <c r="V302" i="29"/>
  <c r="V301" i="29"/>
  <c r="V282" i="29"/>
  <c r="V289" i="29"/>
  <c r="V284" i="29"/>
  <c r="V288" i="29"/>
  <c r="V279" i="29"/>
  <c r="V286" i="29"/>
  <c r="V290" i="29"/>
  <c r="V285" i="29"/>
  <c r="V287" i="29"/>
  <c r="V280" i="29"/>
  <c r="V283" i="29"/>
  <c r="V265" i="29"/>
  <c r="V269" i="29"/>
  <c r="V274" i="29"/>
  <c r="V275" i="29"/>
  <c r="V272" i="29"/>
  <c r="V273" i="29"/>
  <c r="V271" i="29"/>
  <c r="V266" i="29"/>
  <c r="V264" i="29"/>
  <c r="V267" i="29"/>
  <c r="V270" i="29"/>
  <c r="V268" i="29"/>
  <c r="V260" i="29"/>
  <c r="V251" i="29"/>
  <c r="V252" i="29"/>
  <c r="V255" i="29"/>
  <c r="V253" i="29"/>
  <c r="V258" i="29"/>
  <c r="V259" i="29"/>
  <c r="V254" i="29"/>
  <c r="V250" i="29"/>
  <c r="V257" i="29"/>
  <c r="V249" i="29"/>
  <c r="V256" i="29"/>
  <c r="V236" i="29"/>
  <c r="V240" i="29"/>
  <c r="V237" i="29"/>
  <c r="V244" i="29"/>
  <c r="V234" i="29"/>
  <c r="V243" i="29"/>
  <c r="V241" i="29"/>
  <c r="V242" i="29"/>
  <c r="V238" i="29"/>
  <c r="V239" i="29"/>
  <c r="V235" i="29"/>
  <c r="V245" i="29"/>
  <c r="V351" i="29"/>
  <c r="V389" i="29"/>
  <c r="V388" i="29"/>
  <c r="V383" i="29"/>
  <c r="V363" i="29"/>
  <c r="V353" i="29"/>
  <c r="V354" i="29"/>
  <c r="V361" i="29"/>
  <c r="V355" i="29"/>
  <c r="V391" i="29"/>
  <c r="V374" i="29"/>
  <c r="V381" i="29"/>
  <c r="V357" i="29"/>
  <c r="V385" i="29"/>
  <c r="V347" i="29"/>
  <c r="V359" i="29"/>
  <c r="V367" i="29"/>
  <c r="V393" i="29"/>
  <c r="V364" i="29"/>
  <c r="V356" i="29"/>
  <c r="V350" i="29"/>
  <c r="V378" i="29"/>
  <c r="V387" i="29"/>
  <c r="V348" i="29"/>
  <c r="V390" i="29"/>
  <c r="V372" i="29"/>
  <c r="V369" i="29"/>
  <c r="V379" i="29"/>
  <c r="V377" i="29"/>
  <c r="V382" i="29"/>
  <c r="V358" i="29"/>
  <c r="V376" i="29"/>
  <c r="V392" i="29"/>
  <c r="V352" i="29"/>
  <c r="V362" i="29"/>
  <c r="V380" i="29"/>
  <c r="V366" i="29"/>
  <c r="V360" i="29"/>
  <c r="V370" i="29"/>
  <c r="V368" i="29"/>
  <c r="V384" i="29"/>
  <c r="V373" i="29"/>
  <c r="V349" i="29"/>
  <c r="V365" i="29"/>
  <c r="V375" i="29"/>
  <c r="V371" i="29"/>
  <c r="V386" i="29"/>
  <c r="V231" i="29"/>
  <c r="V76" i="29"/>
  <c r="V195" i="29"/>
  <c r="V218" i="29"/>
  <c r="V199" i="29"/>
  <c r="V205" i="29"/>
  <c r="V201" i="29"/>
  <c r="V248" i="29"/>
  <c r="V213" i="29"/>
  <c r="V75" i="29"/>
  <c r="V170" i="29"/>
  <c r="V148" i="29"/>
  <c r="V161" i="29"/>
  <c r="V292" i="29"/>
  <c r="V222" i="29"/>
  <c r="V166" i="29"/>
  <c r="V208" i="29"/>
  <c r="V212" i="29"/>
  <c r="V229" i="29"/>
  <c r="V187" i="29"/>
  <c r="V150" i="29"/>
  <c r="V220" i="29"/>
  <c r="V125" i="29"/>
  <c r="V210" i="29"/>
  <c r="V189" i="29"/>
  <c r="V183" i="29"/>
  <c r="V230" i="29"/>
  <c r="V135" i="29"/>
  <c r="V246" i="29"/>
  <c r="V129" i="29"/>
  <c r="V175" i="29"/>
  <c r="V82" i="29"/>
  <c r="V221" i="29"/>
  <c r="V214" i="29"/>
  <c r="V306" i="29"/>
  <c r="V171" i="29"/>
  <c r="V339" i="29"/>
  <c r="V121" i="29"/>
  <c r="V262" i="29"/>
  <c r="V293" i="29"/>
  <c r="V228" i="29"/>
  <c r="V191" i="29"/>
  <c r="V277" i="29"/>
  <c r="V226" i="29"/>
  <c r="V105" i="29"/>
  <c r="V152" i="29"/>
  <c r="V80" i="29"/>
  <c r="V204" i="29"/>
  <c r="V77" i="29"/>
  <c r="V216" i="29"/>
  <c r="V141" i="29"/>
  <c r="V206" i="29"/>
  <c r="V146" i="29"/>
  <c r="V134" i="29"/>
  <c r="V232" i="29"/>
  <c r="V127" i="29"/>
  <c r="V106" i="29"/>
  <c r="V227" i="29"/>
  <c r="V276" i="29"/>
  <c r="V139" i="29"/>
  <c r="V261" i="29"/>
  <c r="V120" i="29"/>
  <c r="V203" i="29"/>
  <c r="V117" i="29"/>
  <c r="V79" i="29"/>
  <c r="V84" i="29"/>
  <c r="V185" i="29"/>
  <c r="V215" i="29"/>
  <c r="V154" i="29"/>
  <c r="V167" i="29"/>
  <c r="V130" i="29"/>
  <c r="V126" i="29"/>
  <c r="V122" i="29"/>
  <c r="V109" i="29"/>
  <c r="V196" i="29"/>
  <c r="V173" i="29"/>
  <c r="V188" i="29"/>
  <c r="V115" i="29"/>
  <c r="V180" i="29"/>
  <c r="V132" i="29"/>
  <c r="V181" i="29"/>
  <c r="V116" i="29"/>
  <c r="V160" i="29"/>
  <c r="V291" i="29"/>
  <c r="V174" i="29"/>
  <c r="V153" i="29"/>
  <c r="V145" i="29"/>
  <c r="V131" i="29"/>
  <c r="V165" i="29"/>
  <c r="V104" i="29"/>
  <c r="V137" i="29"/>
  <c r="V107" i="29"/>
  <c r="V110" i="29"/>
  <c r="V138" i="29"/>
  <c r="V200" i="29"/>
  <c r="V140" i="29"/>
  <c r="V119" i="29"/>
  <c r="V308" i="29"/>
  <c r="V182" i="29"/>
  <c r="V225" i="29"/>
  <c r="V118" i="29"/>
  <c r="V177" i="29"/>
  <c r="V186" i="29"/>
  <c r="V211" i="29"/>
  <c r="V224" i="29"/>
  <c r="V278" i="29"/>
  <c r="V219" i="29"/>
  <c r="V263" i="29"/>
  <c r="V217" i="29"/>
  <c r="V164" i="29"/>
  <c r="V143" i="29"/>
  <c r="V178" i="29"/>
  <c r="V207" i="29"/>
  <c r="V103" i="29"/>
  <c r="V81" i="29"/>
  <c r="V176" i="29"/>
  <c r="V169" i="29"/>
  <c r="V179" i="29"/>
  <c r="V151" i="29"/>
  <c r="V197" i="29"/>
  <c r="V233" i="29"/>
  <c r="V194" i="29"/>
  <c r="V123" i="29"/>
  <c r="V247" i="29"/>
  <c r="V321" i="29"/>
  <c r="V168" i="29"/>
  <c r="V190" i="29"/>
  <c r="V307" i="29"/>
  <c r="V193" i="29"/>
  <c r="V108" i="29"/>
  <c r="V323" i="29"/>
  <c r="V223" i="29"/>
  <c r="V338" i="29"/>
  <c r="V202" i="29"/>
  <c r="V198" i="29"/>
  <c r="V111" i="29"/>
  <c r="V184" i="29"/>
  <c r="V336" i="29"/>
  <c r="V142" i="29"/>
  <c r="V322" i="29"/>
  <c r="V155" i="29"/>
  <c r="V78" i="29"/>
  <c r="V149" i="29"/>
  <c r="V83" i="29"/>
  <c r="V172" i="29"/>
  <c r="V209" i="29"/>
  <c r="V158" i="29"/>
  <c r="V163" i="29"/>
  <c r="V124" i="29"/>
  <c r="V144" i="29"/>
  <c r="V85" i="29"/>
  <c r="V114" i="29"/>
  <c r="V112" i="29"/>
  <c r="V192" i="29"/>
  <c r="V156" i="29"/>
  <c r="V159" i="29"/>
  <c r="V337" i="29"/>
  <c r="V128" i="29"/>
  <c r="V113" i="29"/>
  <c r="V157" i="29"/>
  <c r="V133" i="29"/>
  <c r="V136" i="29"/>
  <c r="V147" i="29"/>
  <c r="V162" i="29"/>
  <c r="D59" i="27"/>
  <c r="E59" i="27" s="1"/>
  <c r="D60" i="27"/>
  <c r="E60" i="27" s="1"/>
  <c r="B477" i="27"/>
  <c r="C477" i="27"/>
  <c r="E477" i="27" s="1"/>
  <c r="F477" i="27" l="1"/>
  <c r="A24" i="29"/>
  <c r="E14" i="29"/>
  <c r="E15" i="29"/>
  <c r="Q18" i="29"/>
  <c r="R18" i="29"/>
  <c r="S18" i="29" l="1"/>
  <c r="Q16" i="29"/>
  <c r="R16" i="29"/>
  <c r="S16" i="29"/>
  <c r="S23" i="29" s="1"/>
  <c r="T16" i="29"/>
  <c r="T23" i="29" s="1"/>
  <c r="U16" i="29"/>
  <c r="U23" i="29" s="1"/>
  <c r="U18" i="29"/>
  <c r="T18" i="29"/>
  <c r="V19" i="29" l="1"/>
  <c r="AL485" i="27" l="1"/>
  <c r="AL495" i="27"/>
  <c r="AM488" i="27"/>
  <c r="AM489" i="27" s="1"/>
  <c r="AM490" i="27" s="1"/>
  <c r="AM491" i="27" s="1"/>
  <c r="AM492" i="27" s="1"/>
  <c r="AM493" i="27" s="1"/>
  <c r="AM494" i="27" s="1"/>
  <c r="AJ485" i="27"/>
  <c r="AJ495" i="27"/>
  <c r="AK488" i="27"/>
  <c r="AK489" i="27" s="1"/>
  <c r="AK490" i="27" s="1"/>
  <c r="AK491" i="27" s="1"/>
  <c r="AK492" i="27" s="1"/>
  <c r="AK493" i="27" s="1"/>
  <c r="AK494" i="27" s="1"/>
  <c r="AH485" i="27"/>
  <c r="AH495" i="27"/>
  <c r="AI488" i="27"/>
  <c r="AI489" i="27" s="1"/>
  <c r="AI490" i="27" s="1"/>
  <c r="AI491" i="27" s="1"/>
  <c r="AI492" i="27" s="1"/>
  <c r="AI493" i="27" s="1"/>
  <c r="AI494" i="27" s="1"/>
  <c r="AF485" i="27"/>
  <c r="AF495" i="27"/>
  <c r="AG488" i="27"/>
  <c r="AG489" i="27" s="1"/>
  <c r="AG490" i="27" s="1"/>
  <c r="AG491" i="27" s="1"/>
  <c r="AG492" i="27" s="1"/>
  <c r="AG493" i="27" s="1"/>
  <c r="AG494" i="27" s="1"/>
  <c r="AD485" i="27"/>
  <c r="AB485" i="27"/>
  <c r="A475" i="27"/>
  <c r="A474" i="27"/>
  <c r="A473" i="27"/>
  <c r="A472" i="27"/>
  <c r="A471" i="27"/>
  <c r="A470" i="27"/>
  <c r="AD495" i="27"/>
  <c r="AE488" i="27"/>
  <c r="AE489" i="27" s="1"/>
  <c r="AE490" i="27" s="1"/>
  <c r="AE491" i="27" s="1"/>
  <c r="AE492" i="27" s="1"/>
  <c r="AE493" i="27" s="1"/>
  <c r="AE494" i="27" s="1"/>
  <c r="H15" i="29"/>
  <c r="X16" i="29" s="1"/>
  <c r="P54" i="29" l="1"/>
  <c r="P55" i="29"/>
  <c r="P56" i="29"/>
  <c r="P74" i="29"/>
  <c r="P49" i="29"/>
  <c r="P52" i="29"/>
  <c r="P53" i="29"/>
  <c r="P50" i="29"/>
  <c r="P51" i="29"/>
  <c r="J9" i="27"/>
  <c r="C476" i="27"/>
  <c r="E476" i="27" s="1"/>
  <c r="F476" i="27" s="1"/>
  <c r="D476" i="27"/>
  <c r="C472" i="27"/>
  <c r="C471" i="27"/>
  <c r="C470" i="27"/>
  <c r="D55" i="27"/>
  <c r="E55" i="27" s="1"/>
  <c r="D56" i="27"/>
  <c r="E56" i="27" s="1"/>
  <c r="D57" i="27"/>
  <c r="E57" i="27" s="1"/>
  <c r="D54" i="27"/>
  <c r="E54" i="27" s="1"/>
  <c r="D58" i="27"/>
  <c r="E58" i="27" s="1"/>
  <c r="C473" i="27"/>
  <c r="C474" i="27"/>
  <c r="C475" i="27"/>
  <c r="B470" i="27"/>
  <c r="B472" i="27"/>
  <c r="B473" i="27"/>
  <c r="B474" i="27"/>
  <c r="B475" i="27"/>
  <c r="B471" i="27"/>
  <c r="AB495" i="27"/>
  <c r="Z495" i="27"/>
  <c r="X495" i="27"/>
  <c r="V495" i="27"/>
  <c r="T495" i="27"/>
  <c r="R495" i="27"/>
  <c r="P495" i="27"/>
  <c r="N495" i="27"/>
  <c r="L495" i="27"/>
  <c r="J495" i="27"/>
  <c r="H495" i="27"/>
  <c r="F495" i="27"/>
  <c r="D495" i="27"/>
  <c r="AC488" i="27"/>
  <c r="AC489" i="27" s="1"/>
  <c r="AC490" i="27" s="1"/>
  <c r="AC491" i="27" s="1"/>
  <c r="AC492" i="27" s="1"/>
  <c r="AC493" i="27" s="1"/>
  <c r="AC494" i="27" s="1"/>
  <c r="D53" i="27" s="1"/>
  <c r="E53" i="27" s="1"/>
  <c r="AA488" i="27"/>
  <c r="AA489" i="27" s="1"/>
  <c r="AA490" i="27" s="1"/>
  <c r="AA491" i="27" s="1"/>
  <c r="AA492" i="27" s="1"/>
  <c r="AA493" i="27" s="1"/>
  <c r="AA494" i="27" s="1"/>
  <c r="Y488" i="27"/>
  <c r="Y489" i="27" s="1"/>
  <c r="Y490" i="27" s="1"/>
  <c r="Y491" i="27" s="1"/>
  <c r="Y492" i="27" s="1"/>
  <c r="Y493" i="27" s="1"/>
  <c r="Y494" i="27" s="1"/>
  <c r="W488" i="27"/>
  <c r="W489" i="27" s="1"/>
  <c r="W490" i="27" s="1"/>
  <c r="W491" i="27" s="1"/>
  <c r="W492" i="27" s="1"/>
  <c r="W493" i="27" s="1"/>
  <c r="W494" i="27" s="1"/>
  <c r="U488" i="27"/>
  <c r="U489" i="27" s="1"/>
  <c r="U490" i="27" s="1"/>
  <c r="U491" i="27" s="1"/>
  <c r="U492" i="27" s="1"/>
  <c r="U493" i="27" s="1"/>
  <c r="U494" i="27" s="1"/>
  <c r="S488" i="27"/>
  <c r="S489" i="27" s="1"/>
  <c r="S490" i="27" s="1"/>
  <c r="S491" i="27" s="1"/>
  <c r="S492" i="27" s="1"/>
  <c r="S493" i="27" s="1"/>
  <c r="S494" i="27" s="1"/>
  <c r="Q488" i="27"/>
  <c r="Q489" i="27" s="1"/>
  <c r="Q490" i="27" s="1"/>
  <c r="Q491" i="27" s="1"/>
  <c r="Q492" i="27" s="1"/>
  <c r="Q493" i="27" s="1"/>
  <c r="Q494" i="27" s="1"/>
  <c r="O488" i="27"/>
  <c r="O489" i="27" s="1"/>
  <c r="O490" i="27" s="1"/>
  <c r="O491" i="27" s="1"/>
  <c r="O492" i="27" s="1"/>
  <c r="O493" i="27" s="1"/>
  <c r="O494" i="27" s="1"/>
  <c r="M488" i="27"/>
  <c r="M489" i="27" s="1"/>
  <c r="M490" i="27" s="1"/>
  <c r="M491" i="27" s="1"/>
  <c r="M492" i="27" s="1"/>
  <c r="M493" i="27" s="1"/>
  <c r="M494" i="27" s="1"/>
  <c r="K488" i="27"/>
  <c r="K489" i="27" s="1"/>
  <c r="K490" i="27" s="1"/>
  <c r="K491" i="27" s="1"/>
  <c r="K492" i="27" s="1"/>
  <c r="K493" i="27" s="1"/>
  <c r="K494" i="27" s="1"/>
  <c r="I488" i="27"/>
  <c r="I489" i="27" s="1"/>
  <c r="I490" i="27" s="1"/>
  <c r="I491" i="27" s="1"/>
  <c r="I492" i="27" s="1"/>
  <c r="I493" i="27" s="1"/>
  <c r="I494" i="27" s="1"/>
  <c r="G488" i="27"/>
  <c r="G489" i="27" s="1"/>
  <c r="G490" i="27" s="1"/>
  <c r="G491" i="27" s="1"/>
  <c r="G492" i="27" s="1"/>
  <c r="G493" i="27" s="1"/>
  <c r="G494" i="27" s="1"/>
  <c r="E488" i="27"/>
  <c r="E489" i="27" s="1"/>
  <c r="E490" i="27" s="1"/>
  <c r="E491" i="27" s="1"/>
  <c r="E492" i="27" s="1"/>
  <c r="E493" i="27" s="1"/>
  <c r="E494" i="27" s="1"/>
  <c r="C488" i="27"/>
  <c r="C489" i="27" s="1"/>
  <c r="C490" i="27" s="1"/>
  <c r="C491" i="27" s="1"/>
  <c r="C492" i="27" s="1"/>
  <c r="C493" i="27" s="1"/>
  <c r="C494" i="27" s="1"/>
  <c r="C495" i="27" s="1"/>
  <c r="D9" i="27" s="1"/>
  <c r="A488" i="27"/>
  <c r="A489" i="27" s="1"/>
  <c r="A490" i="27" s="1"/>
  <c r="A491" i="27" s="1"/>
  <c r="A492" i="27" s="1"/>
  <c r="A493" i="27" s="1"/>
  <c r="Z485" i="27"/>
  <c r="X485" i="27"/>
  <c r="V485" i="27"/>
  <c r="T485" i="27"/>
  <c r="R485" i="27"/>
  <c r="P485" i="27"/>
  <c r="N485" i="27"/>
  <c r="L485" i="27"/>
  <c r="J485" i="27"/>
  <c r="H485" i="27"/>
  <c r="F485" i="27"/>
  <c r="D485" i="27"/>
  <c r="A469" i="27"/>
  <c r="C469" i="27" s="1"/>
  <c r="A468" i="27"/>
  <c r="A467" i="27"/>
  <c r="A466" i="27"/>
  <c r="A465" i="27"/>
  <c r="A464" i="27"/>
  <c r="A463" i="27"/>
  <c r="A462" i="27"/>
  <c r="A461" i="27"/>
  <c r="A460" i="27"/>
  <c r="A459" i="27"/>
  <c r="A458" i="27"/>
  <c r="P48" i="29"/>
  <c r="P47" i="29"/>
  <c r="P46" i="29"/>
  <c r="P45" i="29"/>
  <c r="P44" i="29"/>
  <c r="P43" i="29"/>
  <c r="P42" i="29"/>
  <c r="P41" i="29"/>
  <c r="P40" i="29"/>
  <c r="P39" i="29"/>
  <c r="P38" i="29"/>
  <c r="P37" i="29"/>
  <c r="P36" i="29"/>
  <c r="P35" i="29"/>
  <c r="P34" i="29"/>
  <c r="P33" i="29"/>
  <c r="P32" i="29"/>
  <c r="P31" i="29"/>
  <c r="P30" i="29"/>
  <c r="P25" i="29"/>
  <c r="L81" i="27"/>
  <c r="C81" i="27" s="1"/>
  <c r="F81" i="27" s="1"/>
  <c r="B71" i="27"/>
  <c r="B70" i="27"/>
  <c r="B69" i="27"/>
  <c r="B68" i="27"/>
  <c r="B469" i="27"/>
  <c r="B468" i="27"/>
  <c r="B467" i="27"/>
  <c r="B466" i="27"/>
  <c r="B465" i="27"/>
  <c r="B464" i="27"/>
  <c r="B463" i="27"/>
  <c r="B462" i="27"/>
  <c r="B461" i="27"/>
  <c r="B460" i="27"/>
  <c r="B459" i="27"/>
  <c r="F14" i="27"/>
  <c r="D6" i="27"/>
  <c r="D5" i="27"/>
  <c r="F6" i="27" s="1"/>
  <c r="G6" i="27" s="1"/>
  <c r="P72" i="29" l="1"/>
  <c r="T72" i="29" s="1"/>
  <c r="P101" i="29"/>
  <c r="P60" i="29"/>
  <c r="U60" i="29" s="1"/>
  <c r="P89" i="29"/>
  <c r="P63" i="29"/>
  <c r="T63" i="29" s="1"/>
  <c r="P92" i="29"/>
  <c r="P57" i="29"/>
  <c r="U57" i="29" s="1"/>
  <c r="P86" i="29"/>
  <c r="P59" i="29"/>
  <c r="T59" i="29" s="1"/>
  <c r="P88" i="29"/>
  <c r="P64" i="29"/>
  <c r="T64" i="29" s="1"/>
  <c r="P93" i="29"/>
  <c r="P65" i="29"/>
  <c r="R65" i="29" s="1"/>
  <c r="P94" i="29"/>
  <c r="P58" i="29"/>
  <c r="U58" i="29" s="1"/>
  <c r="P87" i="29"/>
  <c r="P66" i="29"/>
  <c r="S66" i="29" s="1"/>
  <c r="P95" i="29"/>
  <c r="P67" i="29"/>
  <c r="T67" i="29" s="1"/>
  <c r="P96" i="29"/>
  <c r="P68" i="29"/>
  <c r="T68" i="29" s="1"/>
  <c r="P97" i="29"/>
  <c r="P69" i="29"/>
  <c r="T69" i="29" s="1"/>
  <c r="P98" i="29"/>
  <c r="P62" i="29"/>
  <c r="Q62" i="29" s="1"/>
  <c r="P91" i="29"/>
  <c r="P70" i="29"/>
  <c r="R70" i="29" s="1"/>
  <c r="P99" i="29"/>
  <c r="P73" i="29"/>
  <c r="T73" i="29" s="1"/>
  <c r="P102" i="29"/>
  <c r="P71" i="29"/>
  <c r="S71" i="29" s="1"/>
  <c r="P100" i="29"/>
  <c r="P61" i="29"/>
  <c r="S61" i="29" s="1"/>
  <c r="P90" i="29"/>
  <c r="X19" i="29"/>
  <c r="U74" i="29"/>
  <c r="T74" i="29"/>
  <c r="S74" i="29"/>
  <c r="R74" i="29"/>
  <c r="Q74" i="29"/>
  <c r="U25" i="29"/>
  <c r="T25" i="29"/>
  <c r="S25" i="29"/>
  <c r="R25" i="29"/>
  <c r="Q25" i="29"/>
  <c r="U37" i="29"/>
  <c r="T37" i="29"/>
  <c r="S37" i="29"/>
  <c r="R37" i="29"/>
  <c r="Q37" i="29"/>
  <c r="U50" i="29"/>
  <c r="T50" i="29"/>
  <c r="S50" i="29"/>
  <c r="R50" i="29"/>
  <c r="Q50" i="29"/>
  <c r="S48" i="29"/>
  <c r="U48" i="29"/>
  <c r="T48" i="29"/>
  <c r="R48" i="29"/>
  <c r="Q48" i="29"/>
  <c r="Q39" i="29"/>
  <c r="U39" i="29"/>
  <c r="T39" i="29"/>
  <c r="S39" i="29"/>
  <c r="R39" i="29"/>
  <c r="Q38" i="29"/>
  <c r="U38" i="29"/>
  <c r="T38" i="29"/>
  <c r="S38" i="29"/>
  <c r="R38" i="29"/>
  <c r="R41" i="29"/>
  <c r="Q41" i="29"/>
  <c r="U41" i="29"/>
  <c r="T41" i="29"/>
  <c r="S41" i="29"/>
  <c r="R53" i="29"/>
  <c r="Q53" i="29"/>
  <c r="U53" i="29"/>
  <c r="T53" i="29"/>
  <c r="S53" i="29"/>
  <c r="S56" i="29"/>
  <c r="Q56" i="29"/>
  <c r="R56" i="29"/>
  <c r="T56" i="29"/>
  <c r="U56" i="29"/>
  <c r="R30" i="29"/>
  <c r="Q30" i="29"/>
  <c r="U30" i="29"/>
  <c r="T30" i="29"/>
  <c r="S30" i="29"/>
  <c r="S42" i="29"/>
  <c r="R42" i="29"/>
  <c r="Q42" i="29"/>
  <c r="U42" i="29"/>
  <c r="T42" i="29"/>
  <c r="Q52" i="29"/>
  <c r="U52" i="29"/>
  <c r="T52" i="29"/>
  <c r="R52" i="29"/>
  <c r="S52" i="29"/>
  <c r="U36" i="29"/>
  <c r="S36" i="29"/>
  <c r="T36" i="29"/>
  <c r="R36" i="29"/>
  <c r="Q36" i="29"/>
  <c r="S43" i="29"/>
  <c r="R43" i="29"/>
  <c r="Q43" i="29"/>
  <c r="U43" i="29"/>
  <c r="T43" i="29"/>
  <c r="T32" i="29"/>
  <c r="S32" i="29"/>
  <c r="Q32" i="29"/>
  <c r="R32" i="29"/>
  <c r="U32" i="29"/>
  <c r="S55" i="29"/>
  <c r="R55" i="29"/>
  <c r="Q55" i="29"/>
  <c r="U55" i="29"/>
  <c r="T55" i="29"/>
  <c r="Q40" i="29"/>
  <c r="U40" i="29"/>
  <c r="T40" i="29"/>
  <c r="R40" i="29"/>
  <c r="S40" i="29"/>
  <c r="T33" i="29"/>
  <c r="S33" i="29"/>
  <c r="R33" i="29"/>
  <c r="Q33" i="29"/>
  <c r="U33" i="29"/>
  <c r="S31" i="29"/>
  <c r="R31" i="29"/>
  <c r="Q31" i="29"/>
  <c r="U31" i="29"/>
  <c r="T31" i="29"/>
  <c r="T45" i="29"/>
  <c r="S45" i="29"/>
  <c r="R45" i="29"/>
  <c r="Q45" i="29"/>
  <c r="U45" i="29"/>
  <c r="U34" i="29"/>
  <c r="T34" i="29"/>
  <c r="S34" i="29"/>
  <c r="R34" i="29"/>
  <c r="Q34" i="29"/>
  <c r="U46" i="29"/>
  <c r="T46" i="29"/>
  <c r="S46" i="29"/>
  <c r="R46" i="29"/>
  <c r="Q46" i="29"/>
  <c r="U49" i="29"/>
  <c r="T49" i="29"/>
  <c r="S49" i="29"/>
  <c r="R49" i="29"/>
  <c r="Q49" i="29"/>
  <c r="T44" i="29"/>
  <c r="Q44" i="29"/>
  <c r="S44" i="29"/>
  <c r="R44" i="29"/>
  <c r="U44" i="29"/>
  <c r="U35" i="29"/>
  <c r="T35" i="29"/>
  <c r="S35" i="29"/>
  <c r="R35" i="29"/>
  <c r="Q35" i="29"/>
  <c r="U47" i="29"/>
  <c r="T47" i="29"/>
  <c r="S47" i="29"/>
  <c r="R47" i="29"/>
  <c r="Q47" i="29"/>
  <c r="R54" i="29"/>
  <c r="Q54" i="29"/>
  <c r="U54" i="29"/>
  <c r="T54" i="29"/>
  <c r="S54" i="29"/>
  <c r="Q51" i="29"/>
  <c r="U51" i="29"/>
  <c r="T51" i="29"/>
  <c r="S51" i="29"/>
  <c r="R51" i="29"/>
  <c r="P28" i="29"/>
  <c r="P26" i="29"/>
  <c r="P27" i="29"/>
  <c r="H68" i="27"/>
  <c r="D41" i="27"/>
  <c r="E41" i="27" s="1"/>
  <c r="D52" i="27"/>
  <c r="E52" i="27" s="1"/>
  <c r="D46" i="27"/>
  <c r="E46" i="27" s="1"/>
  <c r="H72" i="27"/>
  <c r="H69" i="27"/>
  <c r="D51" i="27"/>
  <c r="E51" i="27" s="1"/>
  <c r="D42" i="27"/>
  <c r="E42" i="27" s="1"/>
  <c r="H71" i="27"/>
  <c r="D43" i="27"/>
  <c r="E43" i="27" s="1"/>
  <c r="D45" i="27"/>
  <c r="E45" i="27" s="1"/>
  <c r="D10" i="27"/>
  <c r="D44" i="27"/>
  <c r="E44" i="27" s="1"/>
  <c r="H70" i="27"/>
  <c r="D47" i="27"/>
  <c r="E47" i="27" s="1"/>
  <c r="K9" i="27"/>
  <c r="D49" i="27"/>
  <c r="E49" i="27" s="1"/>
  <c r="H67" i="27"/>
  <c r="D48" i="27"/>
  <c r="E48" i="27" s="1"/>
  <c r="D50" i="27"/>
  <c r="E50" i="27" s="1"/>
  <c r="C459" i="27"/>
  <c r="C461" i="27"/>
  <c r="C463" i="27"/>
  <c r="C465" i="27"/>
  <c r="C467" i="27"/>
  <c r="C458" i="27"/>
  <c r="C460" i="27"/>
  <c r="C462" i="27"/>
  <c r="C464" i="27"/>
  <c r="C466" i="27"/>
  <c r="C468" i="27"/>
  <c r="X340" i="29" l="1"/>
  <c r="X343" i="29"/>
  <c r="X345" i="29"/>
  <c r="X342" i="29"/>
  <c r="X346" i="29"/>
  <c r="X344" i="29"/>
  <c r="X341" i="29"/>
  <c r="X331" i="29"/>
  <c r="X324" i="29"/>
  <c r="X332" i="29"/>
  <c r="X327" i="29"/>
  <c r="X328" i="29"/>
  <c r="X330" i="29"/>
  <c r="X335" i="29"/>
  <c r="X326" i="29"/>
  <c r="X334" i="29"/>
  <c r="X333" i="29"/>
  <c r="X325" i="29"/>
  <c r="X329" i="29"/>
  <c r="X318" i="29"/>
  <c r="X311" i="29"/>
  <c r="X316" i="29"/>
  <c r="X319" i="29"/>
  <c r="X315" i="29"/>
  <c r="X312" i="29"/>
  <c r="X320" i="29"/>
  <c r="X310" i="29"/>
  <c r="X314" i="29"/>
  <c r="X309" i="29"/>
  <c r="X313" i="29"/>
  <c r="X317" i="29"/>
  <c r="X298" i="29"/>
  <c r="X302" i="29"/>
  <c r="X304" i="29"/>
  <c r="X296" i="29"/>
  <c r="X300" i="29"/>
  <c r="X299" i="29"/>
  <c r="X294" i="29"/>
  <c r="X297" i="29"/>
  <c r="X305" i="29"/>
  <c r="X303" i="29"/>
  <c r="X301" i="29"/>
  <c r="X295" i="29"/>
  <c r="X282" i="29"/>
  <c r="X285" i="29"/>
  <c r="X279" i="29"/>
  <c r="X290" i="29"/>
  <c r="X283" i="29"/>
  <c r="X284" i="29"/>
  <c r="X281" i="29"/>
  <c r="X289" i="29"/>
  <c r="X280" i="29"/>
  <c r="X288" i="29"/>
  <c r="X287" i="29"/>
  <c r="X286" i="29"/>
  <c r="X266" i="29"/>
  <c r="X264" i="29"/>
  <c r="X269" i="29"/>
  <c r="X270" i="29"/>
  <c r="X273" i="29"/>
  <c r="X268" i="29"/>
  <c r="X275" i="29"/>
  <c r="X274" i="29"/>
  <c r="X265" i="29"/>
  <c r="X267" i="29"/>
  <c r="X272" i="29"/>
  <c r="X271" i="29"/>
  <c r="X254" i="29"/>
  <c r="X260" i="29"/>
  <c r="X251" i="29"/>
  <c r="X259" i="29"/>
  <c r="X256" i="29"/>
  <c r="X253" i="29"/>
  <c r="X250" i="29"/>
  <c r="X258" i="29"/>
  <c r="X255" i="29"/>
  <c r="X252" i="29"/>
  <c r="X249" i="29"/>
  <c r="X257" i="29"/>
  <c r="X234" i="29"/>
  <c r="X235" i="29"/>
  <c r="X243" i="29"/>
  <c r="X236" i="29"/>
  <c r="X244" i="29"/>
  <c r="X240" i="29"/>
  <c r="X237" i="29"/>
  <c r="X245" i="29"/>
  <c r="X238" i="29"/>
  <c r="X239" i="29"/>
  <c r="X241" i="29"/>
  <c r="X242" i="29"/>
  <c r="T58" i="29"/>
  <c r="R58" i="29"/>
  <c r="S58" i="29"/>
  <c r="X379" i="29"/>
  <c r="X381" i="29"/>
  <c r="X348" i="29"/>
  <c r="X374" i="29"/>
  <c r="X384" i="29"/>
  <c r="X347" i="29"/>
  <c r="X388" i="29"/>
  <c r="X371" i="29"/>
  <c r="X370" i="29"/>
  <c r="X392" i="29"/>
  <c r="X354" i="29"/>
  <c r="X385" i="29"/>
  <c r="X391" i="29"/>
  <c r="X367" i="29"/>
  <c r="X365" i="29"/>
  <c r="X352" i="29"/>
  <c r="X369" i="29"/>
  <c r="X382" i="29"/>
  <c r="X360" i="29"/>
  <c r="X349" i="29"/>
  <c r="X373" i="29"/>
  <c r="X350" i="29"/>
  <c r="X383" i="29"/>
  <c r="X355" i="29"/>
  <c r="X357" i="29"/>
  <c r="X372" i="29"/>
  <c r="X362" i="29"/>
  <c r="X351" i="29"/>
  <c r="X366" i="29"/>
  <c r="X390" i="29"/>
  <c r="X356" i="29"/>
  <c r="X378" i="29"/>
  <c r="X359" i="29"/>
  <c r="X368" i="29"/>
  <c r="X380" i="29"/>
  <c r="X358" i="29"/>
  <c r="X376" i="29"/>
  <c r="X386" i="29"/>
  <c r="X389" i="29"/>
  <c r="X363" i="29"/>
  <c r="X375" i="29"/>
  <c r="X353" i="29"/>
  <c r="X393" i="29"/>
  <c r="X361" i="29"/>
  <c r="X377" i="29"/>
  <c r="X387" i="29"/>
  <c r="X364" i="29"/>
  <c r="T57" i="29"/>
  <c r="R73" i="29"/>
  <c r="Q61" i="29"/>
  <c r="S67" i="29"/>
  <c r="R57" i="29"/>
  <c r="S65" i="29"/>
  <c r="R59" i="29"/>
  <c r="R66" i="29"/>
  <c r="U63" i="29"/>
  <c r="Q72" i="29"/>
  <c r="Q58" i="29"/>
  <c r="T61" i="29"/>
  <c r="S59" i="29"/>
  <c r="Q63" i="29"/>
  <c r="T62" i="29"/>
  <c r="Q65" i="29"/>
  <c r="U72" i="29"/>
  <c r="U59" i="29"/>
  <c r="R62" i="29"/>
  <c r="U62" i="29"/>
  <c r="T65" i="29"/>
  <c r="S72" i="29"/>
  <c r="R72" i="29"/>
  <c r="S62" i="29"/>
  <c r="U65" i="29"/>
  <c r="U73" i="29"/>
  <c r="X73" i="29"/>
  <c r="X214" i="29"/>
  <c r="X127" i="29"/>
  <c r="X263" i="29"/>
  <c r="X172" i="29"/>
  <c r="X55" i="29"/>
  <c r="X83" i="29"/>
  <c r="X89" i="29"/>
  <c r="X306" i="29"/>
  <c r="X41" i="29"/>
  <c r="X173" i="29"/>
  <c r="Q73" i="29"/>
  <c r="Q59" i="29"/>
  <c r="X60" i="29"/>
  <c r="Q60" i="29"/>
  <c r="U61" i="29"/>
  <c r="U67" i="29"/>
  <c r="Q68" i="29"/>
  <c r="R60" i="29"/>
  <c r="S57" i="29"/>
  <c r="T70" i="29"/>
  <c r="S60" i="29"/>
  <c r="S70" i="29"/>
  <c r="Q70" i="29"/>
  <c r="U70" i="29"/>
  <c r="S68" i="29"/>
  <c r="T60" i="29"/>
  <c r="R61" i="29"/>
  <c r="R63" i="29"/>
  <c r="S63" i="29"/>
  <c r="Q66" i="29"/>
  <c r="U66" i="29"/>
  <c r="Q57" i="29"/>
  <c r="T66" i="29"/>
  <c r="Q67" i="29"/>
  <c r="T71" i="29"/>
  <c r="R67" i="29"/>
  <c r="Q71" i="29"/>
  <c r="U71" i="29"/>
  <c r="U68" i="29"/>
  <c r="R71" i="29"/>
  <c r="R68" i="29"/>
  <c r="X31" i="29"/>
  <c r="X42" i="29"/>
  <c r="X56" i="29"/>
  <c r="U64" i="29"/>
  <c r="X137" i="29"/>
  <c r="X199" i="29"/>
  <c r="X228" i="29"/>
  <c r="X261" i="29"/>
  <c r="X105" i="29"/>
  <c r="X277" i="29"/>
  <c r="X189" i="29"/>
  <c r="X161" i="29"/>
  <c r="X208" i="29"/>
  <c r="X148" i="29"/>
  <c r="X210" i="29"/>
  <c r="X229" i="29"/>
  <c r="X81" i="29"/>
  <c r="X336" i="29"/>
  <c r="S64" i="29"/>
  <c r="X71" i="29"/>
  <c r="X74" i="29"/>
  <c r="X102" i="29"/>
  <c r="X154" i="29"/>
  <c r="X246" i="29"/>
  <c r="X121" i="29"/>
  <c r="X106" i="29"/>
  <c r="X112" i="29"/>
  <c r="X142" i="29"/>
  <c r="X133" i="29"/>
  <c r="X231" i="29"/>
  <c r="X182" i="29"/>
  <c r="X217" i="29"/>
  <c r="X197" i="29"/>
  <c r="X323" i="29"/>
  <c r="X190" i="29"/>
  <c r="X61" i="29"/>
  <c r="X49" i="29"/>
  <c r="X62" i="29"/>
  <c r="X37" i="29"/>
  <c r="Q64" i="29"/>
  <c r="X68" i="29"/>
  <c r="B72" i="27"/>
  <c r="B73" i="27" s="1"/>
  <c r="X181" i="29"/>
  <c r="X165" i="29"/>
  <c r="X87" i="29"/>
  <c r="X203" i="29"/>
  <c r="X185" i="29"/>
  <c r="X150" i="29"/>
  <c r="X207" i="29"/>
  <c r="X198" i="29"/>
  <c r="X159" i="29"/>
  <c r="X224" i="29"/>
  <c r="X164" i="29"/>
  <c r="X222" i="29"/>
  <c r="X223" i="29"/>
  <c r="X151" i="29"/>
  <c r="X131" i="29"/>
  <c r="X205" i="29"/>
  <c r="X149" i="29"/>
  <c r="X108" i="29"/>
  <c r="X35" i="29"/>
  <c r="X59" i="29"/>
  <c r="X46" i="29"/>
  <c r="Q69" i="29"/>
  <c r="X216" i="29"/>
  <c r="X110" i="29"/>
  <c r="X132" i="29"/>
  <c r="X183" i="29"/>
  <c r="X188" i="29"/>
  <c r="X80" i="29"/>
  <c r="X95" i="29"/>
  <c r="X90" i="29"/>
  <c r="X144" i="29"/>
  <c r="X128" i="29"/>
  <c r="X278" i="29"/>
  <c r="X155" i="29"/>
  <c r="X158" i="29"/>
  <c r="X338" i="29"/>
  <c r="X209" i="29"/>
  <c r="X45" i="29"/>
  <c r="X32" i="29"/>
  <c r="X65" i="29"/>
  <c r="R69" i="29"/>
  <c r="X206" i="29"/>
  <c r="X138" i="29"/>
  <c r="X107" i="29"/>
  <c r="X100" i="29"/>
  <c r="X291" i="29"/>
  <c r="X204" i="29"/>
  <c r="X146" i="29"/>
  <c r="X78" i="29"/>
  <c r="X212" i="29"/>
  <c r="X166" i="29"/>
  <c r="X175" i="29"/>
  <c r="X178" i="29"/>
  <c r="X194" i="29"/>
  <c r="X118" i="29"/>
  <c r="X202" i="29"/>
  <c r="X43" i="29"/>
  <c r="U69" i="29"/>
  <c r="X174" i="29"/>
  <c r="X276" i="29"/>
  <c r="X215" i="29"/>
  <c r="X171" i="29"/>
  <c r="X117" i="29"/>
  <c r="X77" i="29"/>
  <c r="X180" i="29"/>
  <c r="X187" i="29"/>
  <c r="X162" i="29"/>
  <c r="X163" i="29"/>
  <c r="X225" i="29"/>
  <c r="X86" i="29"/>
  <c r="X221" i="29"/>
  <c r="X75" i="29"/>
  <c r="X211" i="29"/>
  <c r="X233" i="29"/>
  <c r="X103" i="29"/>
  <c r="X54" i="29"/>
  <c r="X30" i="29"/>
  <c r="X53" i="29"/>
  <c r="X67" i="29"/>
  <c r="X69" i="29"/>
  <c r="X153" i="29"/>
  <c r="X140" i="29"/>
  <c r="X135" i="29"/>
  <c r="X96" i="29"/>
  <c r="X79" i="29"/>
  <c r="X125" i="29"/>
  <c r="X139" i="29"/>
  <c r="X193" i="29"/>
  <c r="X114" i="29"/>
  <c r="X136" i="29"/>
  <c r="X177" i="29"/>
  <c r="X308" i="29"/>
  <c r="X247" i="29"/>
  <c r="X186" i="29"/>
  <c r="X111" i="29"/>
  <c r="X51" i="29"/>
  <c r="X63" i="29"/>
  <c r="X40" i="29"/>
  <c r="X52" i="29"/>
  <c r="X38" i="29"/>
  <c r="X39" i="29"/>
  <c r="X72" i="29"/>
  <c r="X145" i="29"/>
  <c r="X116" i="29"/>
  <c r="X339" i="29"/>
  <c r="X134" i="29"/>
  <c r="X94" i="29"/>
  <c r="X130" i="29"/>
  <c r="X120" i="29"/>
  <c r="X179" i="29"/>
  <c r="X213" i="29"/>
  <c r="X76" i="29"/>
  <c r="X248" i="29"/>
  <c r="X176" i="29"/>
  <c r="X321" i="29"/>
  <c r="X184" i="29"/>
  <c r="X124" i="29"/>
  <c r="X50" i="29"/>
  <c r="X25" i="29"/>
  <c r="X70" i="29"/>
  <c r="X170" i="29"/>
  <c r="X160" i="29"/>
  <c r="X262" i="29"/>
  <c r="X227" i="29"/>
  <c r="X84" i="29"/>
  <c r="X129" i="29"/>
  <c r="X82" i="29"/>
  <c r="X337" i="29"/>
  <c r="X322" i="29"/>
  <c r="X147" i="29"/>
  <c r="X219" i="29"/>
  <c r="X156" i="29"/>
  <c r="X168" i="29"/>
  <c r="X115" i="29"/>
  <c r="X123" i="29"/>
  <c r="X58" i="29"/>
  <c r="X47" i="29"/>
  <c r="X34" i="29"/>
  <c r="X36" i="29"/>
  <c r="X48" i="29"/>
  <c r="X64" i="29"/>
  <c r="X232" i="29"/>
  <c r="X126" i="29"/>
  <c r="X293" i="29"/>
  <c r="X152" i="29"/>
  <c r="X99" i="29"/>
  <c r="X141" i="29"/>
  <c r="X122" i="29"/>
  <c r="X113" i="29"/>
  <c r="X201" i="29"/>
  <c r="X192" i="29"/>
  <c r="X191" i="29"/>
  <c r="X169" i="29"/>
  <c r="X101" i="29"/>
  <c r="X167" i="29"/>
  <c r="X92" i="29"/>
  <c r="R64" i="29"/>
  <c r="X44" i="29"/>
  <c r="X33" i="29"/>
  <c r="X57" i="29"/>
  <c r="X66" i="29"/>
  <c r="X104" i="29"/>
  <c r="X195" i="29"/>
  <c r="X230" i="29"/>
  <c r="X200" i="29"/>
  <c r="X220" i="29"/>
  <c r="X196" i="29"/>
  <c r="X109" i="29"/>
  <c r="X157" i="29"/>
  <c r="X307" i="29"/>
  <c r="X292" i="29"/>
  <c r="X226" i="29"/>
  <c r="X218" i="29"/>
  <c r="X143" i="29"/>
  <c r="X119" i="29"/>
  <c r="X85" i="29"/>
  <c r="Q98" i="29"/>
  <c r="R98" i="29"/>
  <c r="S98" i="29"/>
  <c r="T98" i="29"/>
  <c r="U98" i="29"/>
  <c r="Q93" i="29"/>
  <c r="R93" i="29"/>
  <c r="S93" i="29"/>
  <c r="T93" i="29"/>
  <c r="U93" i="29"/>
  <c r="S90" i="29"/>
  <c r="T90" i="29"/>
  <c r="U90" i="29"/>
  <c r="Q90" i="29"/>
  <c r="R90" i="29"/>
  <c r="U97" i="29"/>
  <c r="T97" i="29"/>
  <c r="Q97" i="29"/>
  <c r="R97" i="29"/>
  <c r="S97" i="29"/>
  <c r="Q88" i="29"/>
  <c r="U88" i="29"/>
  <c r="R88" i="29"/>
  <c r="S88" i="29"/>
  <c r="T88" i="29"/>
  <c r="V74" i="29"/>
  <c r="Q100" i="29"/>
  <c r="R100" i="29"/>
  <c r="S100" i="29"/>
  <c r="T100" i="29"/>
  <c r="U100" i="29"/>
  <c r="T96" i="29"/>
  <c r="U96" i="29"/>
  <c r="R96" i="29"/>
  <c r="Q96" i="29"/>
  <c r="S96" i="29"/>
  <c r="Q86" i="29"/>
  <c r="R86" i="29"/>
  <c r="S86" i="29"/>
  <c r="T86" i="29"/>
  <c r="U86" i="29"/>
  <c r="Q102" i="29"/>
  <c r="R102" i="29"/>
  <c r="S102" i="29"/>
  <c r="T102" i="29"/>
  <c r="U102" i="29"/>
  <c r="U95" i="29"/>
  <c r="R95" i="29"/>
  <c r="Q95" i="29"/>
  <c r="S95" i="29"/>
  <c r="T95" i="29"/>
  <c r="T92" i="29"/>
  <c r="R92" i="29"/>
  <c r="Q92" i="29"/>
  <c r="S92" i="29"/>
  <c r="U92" i="29"/>
  <c r="X98" i="29"/>
  <c r="U99" i="29"/>
  <c r="R99" i="29"/>
  <c r="S99" i="29"/>
  <c r="Q99" i="29"/>
  <c r="T99" i="29"/>
  <c r="R87" i="29"/>
  <c r="S87" i="29"/>
  <c r="T87" i="29"/>
  <c r="U87" i="29"/>
  <c r="Q87" i="29"/>
  <c r="S89" i="29"/>
  <c r="Q89" i="29"/>
  <c r="R89" i="29"/>
  <c r="T89" i="29"/>
  <c r="U89" i="29"/>
  <c r="S69" i="29"/>
  <c r="X93" i="29"/>
  <c r="X97" i="29"/>
  <c r="S73" i="29"/>
  <c r="T91" i="29"/>
  <c r="R91" i="29"/>
  <c r="U91" i="29"/>
  <c r="S91" i="29"/>
  <c r="Q91" i="29"/>
  <c r="U94" i="29"/>
  <c r="S94" i="29"/>
  <c r="T94" i="29"/>
  <c r="R94" i="29"/>
  <c r="Q94" i="29"/>
  <c r="R101" i="29"/>
  <c r="S101" i="29"/>
  <c r="Q101" i="29"/>
  <c r="U101" i="29"/>
  <c r="T101" i="29"/>
  <c r="X91" i="29"/>
  <c r="X88" i="29"/>
  <c r="Q27" i="29"/>
  <c r="X27" i="29"/>
  <c r="U27" i="29"/>
  <c r="T27" i="29"/>
  <c r="S27" i="29"/>
  <c r="R27" i="29"/>
  <c r="X26" i="29"/>
  <c r="U26" i="29"/>
  <c r="T26" i="29"/>
  <c r="S26" i="29"/>
  <c r="Q26" i="29"/>
  <c r="R26" i="29"/>
  <c r="R28" i="29"/>
  <c r="Q28" i="29"/>
  <c r="U28" i="29"/>
  <c r="X28" i="29"/>
  <c r="T28" i="29"/>
  <c r="S28" i="29"/>
  <c r="V49" i="29"/>
  <c r="V55" i="29"/>
  <c r="V53" i="29"/>
  <c r="V51" i="29"/>
  <c r="V52" i="29"/>
  <c r="V56" i="29"/>
  <c r="V54" i="29"/>
  <c r="V50" i="29"/>
  <c r="V43" i="29"/>
  <c r="V30" i="29"/>
  <c r="V47" i="29"/>
  <c r="V31" i="29"/>
  <c r="V40" i="29"/>
  <c r="V44" i="29"/>
  <c r="V39" i="29"/>
  <c r="V34" i="29"/>
  <c r="V45" i="29"/>
  <c r="V32" i="29"/>
  <c r="V25" i="29"/>
  <c r="V48" i="29"/>
  <c r="V33" i="29"/>
  <c r="V38" i="29"/>
  <c r="V46" i="29"/>
  <c r="V42" i="29"/>
  <c r="V35" i="29"/>
  <c r="V41" i="29"/>
  <c r="V36" i="29"/>
  <c r="V37" i="29"/>
  <c r="C478" i="27"/>
  <c r="D470" i="27"/>
  <c r="E470" i="27" s="1"/>
  <c r="F470" i="27" s="1"/>
  <c r="V73" i="29" l="1"/>
  <c r="V58" i="29"/>
  <c r="V72" i="29"/>
  <c r="V65" i="29"/>
  <c r="V63" i="29"/>
  <c r="V59" i="29"/>
  <c r="V62" i="29"/>
  <c r="V61" i="29"/>
  <c r="V57" i="29"/>
  <c r="V68" i="29"/>
  <c r="V66" i="29"/>
  <c r="V60" i="29"/>
  <c r="V70" i="29"/>
  <c r="V67" i="29"/>
  <c r="V71" i="29"/>
  <c r="V64" i="29"/>
  <c r="V101" i="29"/>
  <c r="V91" i="29"/>
  <c r="V69" i="29"/>
  <c r="V96" i="29"/>
  <c r="V89" i="29"/>
  <c r="V88" i="29"/>
  <c r="V87" i="29"/>
  <c r="V92" i="29"/>
  <c r="V102" i="29"/>
  <c r="V97" i="29"/>
  <c r="V93" i="29"/>
  <c r="V100" i="29"/>
  <c r="V94" i="29"/>
  <c r="V90" i="29"/>
  <c r="V99" i="29"/>
  <c r="V95" i="29"/>
  <c r="V86" i="29"/>
  <c r="V98" i="29"/>
  <c r="V28" i="29"/>
  <c r="V27" i="29"/>
  <c r="V26" i="29"/>
  <c r="D474" i="27"/>
  <c r="E474" i="27" s="1"/>
  <c r="F474" i="27" s="1"/>
  <c r="D472" i="27"/>
  <c r="E472" i="27" s="1"/>
  <c r="F472" i="27" s="1"/>
  <c r="D475" i="27"/>
  <c r="E475" i="27" s="1"/>
  <c r="F475" i="27" s="1"/>
  <c r="D473" i="27"/>
  <c r="E473" i="27" s="1"/>
  <c r="F473" i="27" s="1"/>
  <c r="D471" i="27"/>
  <c r="E471" i="27" s="1"/>
  <c r="F471" i="27" s="1"/>
  <c r="D460" i="27"/>
  <c r="E460" i="27" s="1"/>
  <c r="F460" i="27" s="1"/>
  <c r="D469" i="27"/>
  <c r="D463" i="27"/>
  <c r="E463" i="27" s="1"/>
  <c r="F463" i="27" s="1"/>
  <c r="D468" i="27"/>
  <c r="E468" i="27" s="1"/>
  <c r="F468" i="27" s="1"/>
  <c r="D467" i="27"/>
  <c r="E467" i="27" s="1"/>
  <c r="F467" i="27" s="1"/>
  <c r="D465" i="27"/>
  <c r="E465" i="27" s="1"/>
  <c r="F465" i="27" s="1"/>
  <c r="D458" i="27"/>
  <c r="E458" i="27" s="1"/>
  <c r="F458" i="27" s="1"/>
  <c r="D459" i="27"/>
  <c r="E459" i="27" s="1"/>
  <c r="F459" i="27" s="1"/>
  <c r="D464" i="27"/>
  <c r="E464" i="27" s="1"/>
  <c r="F464" i="27" s="1"/>
  <c r="D462" i="27"/>
  <c r="E462" i="27" s="1"/>
  <c r="F462" i="27" s="1"/>
  <c r="D461" i="27"/>
  <c r="D466" i="27"/>
  <c r="E466" i="27" s="1"/>
  <c r="F466" i="27" s="1"/>
  <c r="D478" i="27" l="1"/>
  <c r="E469" i="27"/>
  <c r="F469" i="27" s="1"/>
  <c r="E461" i="27"/>
  <c r="F461" i="27" s="1"/>
  <c r="P29" i="29" l="1"/>
  <c r="R29" i="29" l="1"/>
  <c r="Q29" i="29"/>
  <c r="X29" i="29"/>
  <c r="U29" i="29"/>
  <c r="T29" i="29"/>
  <c r="S29" i="29"/>
  <c r="V29" i="29" l="1"/>
  <c r="H81" i="27"/>
  <c r="N24" i="29" s="1"/>
  <c r="P24" i="29" s="1"/>
  <c r="Q24" i="29" l="1"/>
  <c r="T24" i="29"/>
  <c r="U24" i="29"/>
  <c r="R24" i="29"/>
  <c r="X24" i="29"/>
  <c r="S24" i="29"/>
  <c r="V24" i="2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7EA38D-9B81-4F7C-BFBB-F17247410E78}" keepAlive="1" name="Consulta - Consulta1" description="Conexão com a consulta 'Consulta1' na pasta de trabalho." type="5" refreshedVersion="7" backgroun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<sst xmlns="http://schemas.openxmlformats.org/spreadsheetml/2006/main" count="1675" uniqueCount="455">
  <si>
    <t>Infomações sobre o empreendimento</t>
  </si>
  <si>
    <t>Datas</t>
  </si>
  <si>
    <t>Ano</t>
  </si>
  <si>
    <t>Mês</t>
  </si>
  <si>
    <t>Meses para Entrega</t>
  </si>
  <si>
    <t>Meses para tabela</t>
  </si>
  <si>
    <t>Lançamento</t>
  </si>
  <si>
    <t>Mês tabela</t>
  </si>
  <si>
    <t>Mês de Entrega</t>
  </si>
  <si>
    <t>Indicadores</t>
  </si>
  <si>
    <t>R$</t>
  </si>
  <si>
    <t>R$ Atualizado INCC</t>
  </si>
  <si>
    <t>Para projeções</t>
  </si>
  <si>
    <t>Total</t>
  </si>
  <si>
    <t>Permuta</t>
  </si>
  <si>
    <t>Vendidas</t>
  </si>
  <si>
    <t>Disponiveis</t>
  </si>
  <si>
    <t>VGV</t>
  </si>
  <si>
    <t>Real + Proj</t>
  </si>
  <si>
    <t>N° Unidades</t>
  </si>
  <si>
    <t>VPL</t>
  </si>
  <si>
    <t>Pago Cliente</t>
  </si>
  <si>
    <t>Faturado</t>
  </si>
  <si>
    <t>Premio</t>
  </si>
  <si>
    <t>Ficha Cadastral carimbada</t>
  </si>
  <si>
    <t>Comissão Vendas</t>
  </si>
  <si>
    <t>Campanha de premiação Faturada</t>
  </si>
  <si>
    <t>Coordenador</t>
  </si>
  <si>
    <t>Data Inicio</t>
  </si>
  <si>
    <t>Data Final</t>
  </si>
  <si>
    <t>Nome da Campanha</t>
  </si>
  <si>
    <t>Participantes</t>
  </si>
  <si>
    <t>Premio(s)</t>
  </si>
  <si>
    <t>% Supervisor</t>
  </si>
  <si>
    <t>Spe</t>
  </si>
  <si>
    <t>SPE RESIDENCIAL CITY 24 EMPREENDIMENTOS LTDA</t>
  </si>
  <si>
    <t>Tabela com preço:</t>
  </si>
  <si>
    <t>Cliente</t>
  </si>
  <si>
    <t>Gordura diretoria</t>
  </si>
  <si>
    <t>Gordura (premio)</t>
  </si>
  <si>
    <t>Preço Médio considerando todas as unidades do empreendimento</t>
  </si>
  <si>
    <t>Descrição</t>
  </si>
  <si>
    <t>M2</t>
  </si>
  <si>
    <t>R$ Atual</t>
  </si>
  <si>
    <t>R$ / M2</t>
  </si>
  <si>
    <t>Preço Base 1</t>
  </si>
  <si>
    <t>Preço Base 2</t>
  </si>
  <si>
    <t>Preço Base 3</t>
  </si>
  <si>
    <t>Preço Base 4</t>
  </si>
  <si>
    <t>Preço Base 5</t>
  </si>
  <si>
    <t>Preço Base 6</t>
  </si>
  <si>
    <t>Preço Base 7</t>
  </si>
  <si>
    <t>Preço Base 8</t>
  </si>
  <si>
    <t>Preço Base 9</t>
  </si>
  <si>
    <t>Preço Base 10</t>
  </si>
  <si>
    <t>Preço Base 11</t>
  </si>
  <si>
    <t>Preço Base 12</t>
  </si>
  <si>
    <t>Preço Base 13</t>
  </si>
  <si>
    <t>Preço Base 14</t>
  </si>
  <si>
    <t>Preço Base 15</t>
  </si>
  <si>
    <t>Preço Base 16</t>
  </si>
  <si>
    <t>Preço Base 17</t>
  </si>
  <si>
    <t>Preço Base 18</t>
  </si>
  <si>
    <t>Preço Base 19</t>
  </si>
  <si>
    <t>Preço Base 20</t>
  </si>
  <si>
    <t>Tabelas</t>
  </si>
  <si>
    <t>DIRETA</t>
  </si>
  <si>
    <t>N° Parcelas</t>
  </si>
  <si>
    <t>Percentual</t>
  </si>
  <si>
    <t>Frequencia</t>
  </si>
  <si>
    <t>Inicio Serie</t>
  </si>
  <si>
    <t>Nomeclatura das Parcelas</t>
  </si>
  <si>
    <t>Mês de Inicio</t>
  </si>
  <si>
    <t>Serie</t>
  </si>
  <si>
    <t>Pcs</t>
  </si>
  <si>
    <t>Pós Venda</t>
  </si>
  <si>
    <t>ATO</t>
  </si>
  <si>
    <t>30 / 60 /90</t>
  </si>
  <si>
    <t>MENSAIS</t>
  </si>
  <si>
    <t>SEMESTRAIS</t>
  </si>
  <si>
    <t>ÚNICA</t>
  </si>
  <si>
    <t>Pós Entrega</t>
  </si>
  <si>
    <t>FINANC. BANCÁRIO</t>
  </si>
  <si>
    <t>Acompanhamento Contratos</t>
  </si>
  <si>
    <t>UNIDADE</t>
  </si>
  <si>
    <t>Peso %</t>
  </si>
  <si>
    <t>Preço base (Não alterar)</t>
  </si>
  <si>
    <t>Status</t>
  </si>
  <si>
    <t>VGV Tabela</t>
  </si>
  <si>
    <t>Area Privativa</t>
  </si>
  <si>
    <t>Preço/m2 Tabela</t>
  </si>
  <si>
    <t>coeficiente</t>
  </si>
  <si>
    <t>Final</t>
  </si>
  <si>
    <t>Vendido</t>
  </si>
  <si>
    <t>Disponível</t>
  </si>
  <si>
    <t>Fora de Venda</t>
  </si>
  <si>
    <t>Resumo de Informações</t>
  </si>
  <si>
    <t>Informações da Tabela</t>
  </si>
  <si>
    <t>N° Unds Disponiveis</t>
  </si>
  <si>
    <t>VGV Disponíivel</t>
  </si>
  <si>
    <t>Preço Médio Disponíivel</t>
  </si>
  <si>
    <t>R$/M2</t>
  </si>
  <si>
    <t>1- Histórico de Correção da Tabela / Preço Médio</t>
  </si>
  <si>
    <t>x</t>
  </si>
  <si>
    <t xml:space="preserve">Mês </t>
  </si>
  <si>
    <t>Incc</t>
  </si>
  <si>
    <t>Mensal</t>
  </si>
  <si>
    <t>Acumulado</t>
  </si>
  <si>
    <t>% de Correção</t>
  </si>
  <si>
    <t>Valor médio do M2 (R$)</t>
  </si>
  <si>
    <t>Inserir</t>
  </si>
  <si>
    <t>anexos_unid</t>
  </si>
  <si>
    <t>Prod_unid</t>
  </si>
  <si>
    <t>Empresa_unid</t>
  </si>
  <si>
    <t>NumPer_unid</t>
  </si>
  <si>
    <t>Obra_unid</t>
  </si>
  <si>
    <t>NumObe_unid</t>
  </si>
  <si>
    <t>Cod_obe</t>
  </si>
  <si>
    <t>FracaoIdeal_unid</t>
  </si>
  <si>
    <t>FracaoIdealDecimal_unid</t>
  </si>
  <si>
    <t>Identificador_unid</t>
  </si>
  <si>
    <t>Qtde_unid</t>
  </si>
  <si>
    <t>Codigo_Unid</t>
  </si>
  <si>
    <t>PorcentPr_Unid</t>
  </si>
  <si>
    <t>Vendido_unid</t>
  </si>
  <si>
    <t>TipoContrato_udt</t>
  </si>
  <si>
    <t>NumCategStatus_unid</t>
  </si>
  <si>
    <t>Desc_csup</t>
  </si>
  <si>
    <t>CodTipProd_unid</t>
  </si>
  <si>
    <t>Descricao_tipprod</t>
  </si>
  <si>
    <t>ReterPrimAluguel_udt</t>
  </si>
  <si>
    <t>PorcentComissao_unid</t>
  </si>
  <si>
    <t>DataReconhecimentoReceitaMapa_unid</t>
  </si>
  <si>
    <t>DataEntregaChaves_unid</t>
  </si>
  <si>
    <t>DataCad_unid</t>
  </si>
  <si>
    <t>UsrCad_unid</t>
  </si>
  <si>
    <t>C1_unid</t>
  </si>
  <si>
    <t>C2_unid</t>
  </si>
  <si>
    <t>C3_unid</t>
  </si>
  <si>
    <t>C4_unid</t>
  </si>
  <si>
    <t>C5_unid</t>
  </si>
  <si>
    <t>C6_unid</t>
  </si>
  <si>
    <t>C7_unid</t>
  </si>
  <si>
    <t>C8_unid</t>
  </si>
  <si>
    <t>C9_unid</t>
  </si>
  <si>
    <t>PrecoMin</t>
  </si>
  <si>
    <t>Descr_status</t>
  </si>
  <si>
    <t>ObjEspelhoTop_unid</t>
  </si>
  <si>
    <t>ObjEspelhoLeft_unid</t>
  </si>
  <si>
    <t>0701I</t>
  </si>
  <si>
    <t>RENATA.P</t>
  </si>
  <si>
    <t>277,93</t>
  </si>
  <si>
    <t>272,41</t>
  </si>
  <si>
    <t>0</t>
  </si>
  <si>
    <t>5,52</t>
  </si>
  <si>
    <t>52/53/53A</t>
  </si>
  <si>
    <t>SS1/SS1/SS1</t>
  </si>
  <si>
    <t>E14</t>
  </si>
  <si>
    <t>SS1</t>
  </si>
  <si>
    <t>34,56</t>
  </si>
  <si>
    <t>344,15</t>
  </si>
  <si>
    <t>339,87</t>
  </si>
  <si>
    <t>4,28</t>
  </si>
  <si>
    <t>54/62/62A/115</t>
  </si>
  <si>
    <t>SS1/SS1/SS1/PG2</t>
  </si>
  <si>
    <t>E15</t>
  </si>
  <si>
    <t>48,99</t>
  </si>
  <si>
    <t>253,34</t>
  </si>
  <si>
    <t>248,3</t>
  </si>
  <si>
    <t>5,04</t>
  </si>
  <si>
    <t>18/19/19A</t>
  </si>
  <si>
    <t>SS2/SS2/SS2</t>
  </si>
  <si>
    <t>E02</t>
  </si>
  <si>
    <t>SS2</t>
  </si>
  <si>
    <t>306,8</t>
  </si>
  <si>
    <t>302,31</t>
  </si>
  <si>
    <t>4,49</t>
  </si>
  <si>
    <t>118/118A/119/120</t>
  </si>
  <si>
    <t>PG2/PG2/PG2/PG2</t>
  </si>
  <si>
    <t>E48</t>
  </si>
  <si>
    <t>PG2</t>
  </si>
  <si>
    <t>46,08</t>
  </si>
  <si>
    <t>252,37</t>
  </si>
  <si>
    <t>248,74</t>
  </si>
  <si>
    <t>3,63</t>
  </si>
  <si>
    <t>1/01A/16</t>
  </si>
  <si>
    <t>E01</t>
  </si>
  <si>
    <t>305,44</t>
  </si>
  <si>
    <t>298,33</t>
  </si>
  <si>
    <t>7,11</t>
  </si>
  <si>
    <t>15/15A/21/114</t>
  </si>
  <si>
    <t>SS2/SS2/SS2/PG2</t>
  </si>
  <si>
    <t>E06</t>
  </si>
  <si>
    <t>50,54</t>
  </si>
  <si>
    <t>251,89</t>
  </si>
  <si>
    <t>3,15</t>
  </si>
  <si>
    <t>9/09A/104</t>
  </si>
  <si>
    <t>SS2/SS2/PG2</t>
  </si>
  <si>
    <t>E41</t>
  </si>
  <si>
    <t>PG1</t>
  </si>
  <si>
    <t>300,21</t>
  </si>
  <si>
    <t>294,99</t>
  </si>
  <si>
    <t>5,22</t>
  </si>
  <si>
    <t>24/65/65A/80</t>
  </si>
  <si>
    <t>SS2/SS1/SS1/PG1</t>
  </si>
  <si>
    <t>E30</t>
  </si>
  <si>
    <t>Vendida</t>
  </si>
  <si>
    <t>03</t>
  </si>
  <si>
    <t>RT - INVESTIDOR</t>
  </si>
  <si>
    <t>253,52</t>
  </si>
  <si>
    <t>40/40A/108</t>
  </si>
  <si>
    <t>SS1/SS1/PG2</t>
  </si>
  <si>
    <t>E44</t>
  </si>
  <si>
    <t>36,79</t>
  </si>
  <si>
    <t>Fora de venda</t>
  </si>
  <si>
    <t>304,7</t>
  </si>
  <si>
    <t>299,98</t>
  </si>
  <si>
    <t>4,72</t>
  </si>
  <si>
    <t>22/100/100A/129</t>
  </si>
  <si>
    <t>SS2/PG2/PG2/PG2</t>
  </si>
  <si>
    <t>E05</t>
  </si>
  <si>
    <t>48,31</t>
  </si>
  <si>
    <t>Proposta</t>
  </si>
  <si>
    <t>254,92</t>
  </si>
  <si>
    <t>6,18</t>
  </si>
  <si>
    <t>57/99/99A</t>
  </si>
  <si>
    <t>SS1/PG2/PG2</t>
  </si>
  <si>
    <t>E18</t>
  </si>
  <si>
    <t>39,02</t>
  </si>
  <si>
    <t>308,11</t>
  </si>
  <si>
    <t>300,09</t>
  </si>
  <si>
    <t>8,02</t>
  </si>
  <si>
    <t>96/96A/121/123</t>
  </si>
  <si>
    <t>E50</t>
  </si>
  <si>
    <t>253,13</t>
  </si>
  <si>
    <t>4,83</t>
  </si>
  <si>
    <t>39/39A/109</t>
  </si>
  <si>
    <t>E20</t>
  </si>
  <si>
    <t>307,38</t>
  </si>
  <si>
    <t>5,07</t>
  </si>
  <si>
    <t>14/14A/58/112</t>
  </si>
  <si>
    <t>SS2/SS2/SS1/PG2</t>
  </si>
  <si>
    <t>E07</t>
  </si>
  <si>
    <t>252,12</t>
  </si>
  <si>
    <t>3,38</t>
  </si>
  <si>
    <t>7/07A/101</t>
  </si>
  <si>
    <t>E27</t>
  </si>
  <si>
    <t>TER</t>
  </si>
  <si>
    <t>35,85</t>
  </si>
  <si>
    <t>307,22</t>
  </si>
  <si>
    <t>302,7</t>
  </si>
  <si>
    <t>4,52</t>
  </si>
  <si>
    <t>60/60A/61/61A</t>
  </si>
  <si>
    <t>SS1/SS1/SS1/SS1</t>
  </si>
  <si>
    <t>E16</t>
  </si>
  <si>
    <t>252,71</t>
  </si>
  <si>
    <t>4,41</t>
  </si>
  <si>
    <t>6/06A/106</t>
  </si>
  <si>
    <t>E28</t>
  </si>
  <si>
    <t>251,16</t>
  </si>
  <si>
    <t>2,42</t>
  </si>
  <si>
    <t>43/43A/103</t>
  </si>
  <si>
    <t>E21</t>
  </si>
  <si>
    <t>33,62</t>
  </si>
  <si>
    <t>299,96</t>
  </si>
  <si>
    <t>4,97</t>
  </si>
  <si>
    <t>82/97/97A</t>
  </si>
  <si>
    <t>PG1/PG2/PG2</t>
  </si>
  <si>
    <t>E37</t>
  </si>
  <si>
    <t>253,24</t>
  </si>
  <si>
    <t>4,94</t>
  </si>
  <si>
    <t>44/45/45A</t>
  </si>
  <si>
    <t>E19</t>
  </si>
  <si>
    <t>306,12</t>
  </si>
  <si>
    <t>6,14</t>
  </si>
  <si>
    <t>117/117A/126/128</t>
  </si>
  <si>
    <t>E51</t>
  </si>
  <si>
    <t>253,41</t>
  </si>
  <si>
    <t>4,67</t>
  </si>
  <si>
    <t>38/38A/105</t>
  </si>
  <si>
    <t>E25</t>
  </si>
  <si>
    <t>309</t>
  </si>
  <si>
    <t>8,91</t>
  </si>
  <si>
    <t>98/98A/110/111</t>
  </si>
  <si>
    <t>E47</t>
  </si>
  <si>
    <t>251,78</t>
  </si>
  <si>
    <t>3,48</t>
  </si>
  <si>
    <t>41/41A/102</t>
  </si>
  <si>
    <t>E26</t>
  </si>
  <si>
    <t>310,55</t>
  </si>
  <si>
    <t>8,24</t>
  </si>
  <si>
    <t>64/64A/124/125</t>
  </si>
  <si>
    <t>SS1/SS1/PG2/PG2</t>
  </si>
  <si>
    <t>E49</t>
  </si>
  <si>
    <t>494,53</t>
  </si>
  <si>
    <t>485,53</t>
  </si>
  <si>
    <t>9</t>
  </si>
  <si>
    <t>68/87/87A/88/88A</t>
  </si>
  <si>
    <t>TER/PG1/PG1/PG1/PG1</t>
  </si>
  <si>
    <t>E24</t>
  </si>
  <si>
    <t>57,6</t>
  </si>
  <si>
    <t>414,57</t>
  </si>
  <si>
    <t>409,11</t>
  </si>
  <si>
    <t>5,46</t>
  </si>
  <si>
    <t>36/37/37A/47</t>
  </si>
  <si>
    <t>E38</t>
  </si>
  <si>
    <t>413,04</t>
  </si>
  <si>
    <t>3,93</t>
  </si>
  <si>
    <t>90/90A/93/94</t>
  </si>
  <si>
    <t>PG1/PG1/PG1/PG1</t>
  </si>
  <si>
    <t>E34</t>
  </si>
  <si>
    <t>418,22</t>
  </si>
  <si>
    <t>9,11</t>
  </si>
  <si>
    <t>48/49/77/77A</t>
  </si>
  <si>
    <t>SS1/SS1/PG1/PG1</t>
  </si>
  <si>
    <t>E42</t>
  </si>
  <si>
    <t>414,03</t>
  </si>
  <si>
    <t>4,92</t>
  </si>
  <si>
    <t>59/67/91/91A</t>
  </si>
  <si>
    <t>E36</t>
  </si>
  <si>
    <t>413,29</t>
  </si>
  <si>
    <t>4,18</t>
  </si>
  <si>
    <t>84/86/89/89A</t>
  </si>
  <si>
    <t>E32</t>
  </si>
  <si>
    <t>416,24</t>
  </si>
  <si>
    <t>7,13</t>
  </si>
  <si>
    <t>34/35/76/76A</t>
  </si>
  <si>
    <t>SS1/SS1/TER/TER</t>
  </si>
  <si>
    <t>E29</t>
  </si>
  <si>
    <t>413,9</t>
  </si>
  <si>
    <t>4,79</t>
  </si>
  <si>
    <t>69/75/75A/78</t>
  </si>
  <si>
    <t>TER/TER/TER/PG1</t>
  </si>
  <si>
    <t>E35</t>
  </si>
  <si>
    <t>415,01</t>
  </si>
  <si>
    <t>5,9</t>
  </si>
  <si>
    <t>72/72A/85/95</t>
  </si>
  <si>
    <t>TER/TER/PG1/PG1</t>
  </si>
  <si>
    <t>E39</t>
  </si>
  <si>
    <t>74/74A/81/92</t>
  </si>
  <si>
    <t>E33</t>
  </si>
  <si>
    <t>415,48</t>
  </si>
  <si>
    <t>6,37</t>
  </si>
  <si>
    <t>70/71/71A/79</t>
  </si>
  <si>
    <t>E31</t>
  </si>
  <si>
    <t/>
  </si>
  <si>
    <t>01</t>
  </si>
  <si>
    <t>RT - PERMUTANTE</t>
  </si>
  <si>
    <t>161,38</t>
  </si>
  <si>
    <t>154,61</t>
  </si>
  <si>
    <t>304,24</t>
  </si>
  <si>
    <t>5,91</t>
  </si>
  <si>
    <t>46/46A/55/56</t>
  </si>
  <si>
    <t>E17</t>
  </si>
  <si>
    <t>305,04</t>
  </si>
  <si>
    <t>2,34</t>
  </si>
  <si>
    <t>26/26A/27/27A</t>
  </si>
  <si>
    <t>SS2/SS2/SS2/SS2</t>
  </si>
  <si>
    <t>E23</t>
  </si>
  <si>
    <t>252,5</t>
  </si>
  <si>
    <t>4,2</t>
  </si>
  <si>
    <t>4/04A/13</t>
  </si>
  <si>
    <t>E12</t>
  </si>
  <si>
    <t>8,47</t>
  </si>
  <si>
    <t>32/32A/33/116</t>
  </si>
  <si>
    <t>E45</t>
  </si>
  <si>
    <t>45,14</t>
  </si>
  <si>
    <t>2/02A/50</t>
  </si>
  <si>
    <t>SS2/SS2/SS1</t>
  </si>
  <si>
    <t>E09</t>
  </si>
  <si>
    <t>299,27</t>
  </si>
  <si>
    <t>20/28/28A/127</t>
  </si>
  <si>
    <t>E03</t>
  </si>
  <si>
    <t>8/08A/12</t>
  </si>
  <si>
    <t>E13</t>
  </si>
  <si>
    <t>303,26</t>
  </si>
  <si>
    <t>3,28</t>
  </si>
  <si>
    <t>31/31A/113/122</t>
  </si>
  <si>
    <t>SS2/SS2/PG2/PG2</t>
  </si>
  <si>
    <t>E40</t>
  </si>
  <si>
    <t>251,12</t>
  </si>
  <si>
    <t>2,38</t>
  </si>
  <si>
    <t>3/03A/17</t>
  </si>
  <si>
    <t>E10</t>
  </si>
  <si>
    <t>309,92</t>
  </si>
  <si>
    <t>9,83</t>
  </si>
  <si>
    <t>23/63/63A/130</t>
  </si>
  <si>
    <t>SS2/SS1/SS1/PG2</t>
  </si>
  <si>
    <t>E46</t>
  </si>
  <si>
    <t>253,26</t>
  </si>
  <si>
    <t>4,96</t>
  </si>
  <si>
    <t>10/10A/11</t>
  </si>
  <si>
    <t>E08</t>
  </si>
  <si>
    <t>306,83</t>
  </si>
  <si>
    <t>25/66/66A/83</t>
  </si>
  <si>
    <t>E04</t>
  </si>
  <si>
    <t>251,08</t>
  </si>
  <si>
    <t>5/05A/51</t>
  </si>
  <si>
    <t>E11</t>
  </si>
  <si>
    <t>305,08</t>
  </si>
  <si>
    <t>29/29A/30/30A</t>
  </si>
  <si>
    <t>E22</t>
  </si>
  <si>
    <t>254,67</t>
  </si>
  <si>
    <t>42/42A/107</t>
  </si>
  <si>
    <t>E43</t>
  </si>
  <si>
    <t xml:space="preserve"> </t>
  </si>
  <si>
    <t>TABELA FINANCIADA - LANÇAMENTO - JULHO 2023 - ENTREGA: MARÇO 27</t>
  </si>
  <si>
    <t>As parcelas serão corrigidas pelo INCC até o habite-se, após o habite-se será IGPM + 1%</t>
  </si>
  <si>
    <t>ENTREGA</t>
  </si>
  <si>
    <t>MÊS DA TABELA</t>
  </si>
  <si>
    <t>LCTO</t>
  </si>
  <si>
    <t>ATÉ A ENTREGA DAS CHAVES</t>
  </si>
  <si>
    <t>APÓS CHAVES</t>
  </si>
  <si>
    <t>Unidade</t>
  </si>
  <si>
    <t>Área Privativa Total (m²)</t>
  </si>
  <si>
    <t>TIPO</t>
  </si>
  <si>
    <t>Área Apart. (m²)</t>
  </si>
  <si>
    <t>Área Varanda Coberta (m²)</t>
  </si>
  <si>
    <t>Área Varanda Descoberta (m²)</t>
  </si>
  <si>
    <t>Vagas de Garagem</t>
  </si>
  <si>
    <t>Áreas das Vagas de Garagem</t>
  </si>
  <si>
    <t>PVTO VAGAS</t>
  </si>
  <si>
    <t>ESC. GAR.</t>
  </si>
  <si>
    <t>PAV ESC</t>
  </si>
  <si>
    <t>Àrea ESC. (m2)</t>
  </si>
  <si>
    <t>PREÇO BASE</t>
  </si>
  <si>
    <t>Preço M² FINAL</t>
  </si>
  <si>
    <t>Valor Total</t>
  </si>
  <si>
    <t>Sinal 3 parcelas</t>
  </si>
  <si>
    <t>Semestrais</t>
  </si>
  <si>
    <t>Única</t>
  </si>
  <si>
    <t>SUBTOTAL</t>
  </si>
  <si>
    <t>FINANCIAMENTO BANCÁRIO</t>
  </si>
  <si>
    <t>30 /60 /90 dias</t>
  </si>
  <si>
    <t xml:space="preserve">SALA </t>
  </si>
  <si>
    <t>20A</t>
  </si>
  <si>
    <t>MEIA LAJE 01</t>
  </si>
  <si>
    <t>20B</t>
  </si>
  <si>
    <t>MEIA LAJE 02</t>
  </si>
  <si>
    <t>LAJE INTEIRA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</si>
  <si>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</si>
  <si>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</si>
  <si>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</si>
  <si>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</si>
  <si>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</si>
  <si>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</si>
  <si>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</si>
  <si>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</si>
  <si>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</si>
  <si>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</si>
  <si>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</si>
  <si>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</si>
  <si>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 xml:space="preserve"> VAGA </t>
  </si>
  <si>
    <t xml:space="preserve">VAGA </t>
  </si>
  <si>
    <t xml:space="preserve">ESCANINHO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</si>
</sst>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R$&quot;\ #,##0;[Red]\-&quot;R$&quot;\ #,##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* #,##0.00_);_(* \(#,##0.00\);_(* \-??_);_(@_)"/>
    <numFmt numFmtId="166" formatCode="dd/mm/yy;@"/>
    <numFmt numFmtId="167" formatCode="[$-416]mmm\-yy;@"/>
    <numFmt numFmtId="168" formatCode="d/m/yy;@"/>
    <numFmt numFmtId="169" formatCode="_(* #,##0_);_(* \(#,##0\);_(* &quot;-&quot;??_);_(@_)"/>
    <numFmt numFmtId="170" formatCode="_(&quot;R$ &quot;* #,##0.00_);_(&quot;R$ &quot;* \(#,##0.00\);_(&quot;R$ &quot;* &quot;-&quot;??_);_(@_)"/>
    <numFmt numFmtId="171" formatCode="_(&quot;R$ &quot;* #,##0_);_(&quot;R$ &quot;* \(#,##0\);_(&quot;R$ &quot;* &quot;-&quot;??_);_(@_)"/>
    <numFmt numFmtId="172" formatCode="0.0%"/>
    <numFmt numFmtId="173" formatCode="0.000"/>
    <numFmt numFmtId="174" formatCode="_(&quot;R$ &quot;* #,##0.00000_);_(&quot;R$ &quot;* \(#,##0.00000\);_(&quot;R$ &quot;* &quot;-&quot;??_);_(@_)"/>
    <numFmt numFmtId="175" formatCode="0.000%"/>
    <numFmt numFmtId="176" formatCode="0.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Arial"/>
      <family val="2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indexed="9"/>
      <name val="Tahoma"/>
      <family val="2"/>
    </font>
    <font>
      <sz val="10"/>
      <name val="Tahoma"/>
      <family val="2"/>
    </font>
    <font>
      <sz val="10"/>
      <color rgb="FFFF0000"/>
      <name val="Tahoma"/>
      <family val="2"/>
    </font>
    <font>
      <b/>
      <sz val="10"/>
      <name val="MS Sans Serif"/>
      <family val="2"/>
    </font>
    <font>
      <b/>
      <sz val="10"/>
      <color indexed="9"/>
      <name val="Arial"/>
      <family val="2"/>
    </font>
    <font>
      <sz val="7"/>
      <color indexed="8"/>
      <name val="Arial"/>
      <family val="2"/>
    </font>
    <font>
      <sz val="10"/>
      <color indexed="10"/>
      <name val="Arial"/>
      <family val="2"/>
    </font>
    <font>
      <sz val="12"/>
      <color rgb="FFFF0000"/>
      <name val="Arial"/>
      <family val="2"/>
    </font>
    <font>
      <b/>
      <sz val="12"/>
      <color theme="0"/>
      <name val="Arial"/>
      <family val="2"/>
    </font>
    <font>
      <sz val="12"/>
      <color indexed="8"/>
      <name val="Arial"/>
      <family val="2"/>
    </font>
    <font>
      <b/>
      <sz val="12"/>
      <name val="Tahoma"/>
      <family val="2"/>
    </font>
    <font>
      <sz val="12"/>
      <color theme="1"/>
      <name val="Tahoma"/>
      <family val="2"/>
    </font>
    <font>
      <b/>
      <sz val="12"/>
      <color indexed="8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8"/>
      <name val="Arial"/>
      <family val="2"/>
    </font>
    <font>
      <sz val="26"/>
      <name val="Arial"/>
      <family val="2"/>
    </font>
    <font>
      <b/>
      <sz val="12"/>
      <color rgb="FFFF0000"/>
      <name val="Arial"/>
      <family val="2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u/>
      <sz val="12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9" fontId="11" fillId="0" borderId="0" applyFill="0" applyBorder="0" applyAlignment="0" applyProtection="0"/>
    <xf numFmtId="165" fontId="11" fillId="0" borderId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9">
    <xf numFmtId="0" fontId="0" fillId="0" borderId="0" xfId="0"/>
    <xf numFmtId="0" fontId="11" fillId="0" borderId="0" xfId="0" applyFont="1"/>
    <xf numFmtId="0" fontId="10" fillId="0" borderId="0" xfId="0" applyFont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0" fillId="0" borderId="10" xfId="0" applyBorder="1"/>
    <xf numFmtId="164" fontId="17" fillId="0" borderId="16" xfId="2" applyNumberFormat="1" applyFont="1" applyBorder="1" applyAlignment="1">
      <alignment horizontal="center" vertical="center" wrapText="1"/>
    </xf>
    <xf numFmtId="166" fontId="17" fillId="0" borderId="8" xfId="0" applyNumberFormat="1" applyFont="1" applyBorder="1" applyAlignment="1">
      <alignment horizontal="center" vertical="center" wrapText="1"/>
    </xf>
    <xf numFmtId="166" fontId="17" fillId="0" borderId="16" xfId="0" applyNumberFormat="1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3" fontId="17" fillId="0" borderId="15" xfId="0" applyNumberFormat="1" applyFont="1" applyBorder="1" applyAlignment="1">
      <alignment horizontal="center" vertical="center" wrapText="1"/>
    </xf>
    <xf numFmtId="0" fontId="22" fillId="8" borderId="0" xfId="0" applyFont="1" applyFill="1" applyAlignment="1">
      <alignment vertical="center"/>
    </xf>
    <xf numFmtId="0" fontId="23" fillId="8" borderId="0" xfId="0" applyFont="1" applyFill="1" applyAlignment="1">
      <alignment vertical="center"/>
    </xf>
    <xf numFmtId="0" fontId="14" fillId="8" borderId="0" xfId="0" applyFont="1" applyFill="1" applyAlignment="1">
      <alignment vertical="center"/>
    </xf>
    <xf numFmtId="0" fontId="0" fillId="8" borderId="0" xfId="0" applyFill="1"/>
    <xf numFmtId="0" fontId="22" fillId="5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23" fillId="5" borderId="17" xfId="0" applyFont="1" applyFill="1" applyBorder="1" applyAlignment="1">
      <alignment vertical="center"/>
    </xf>
    <xf numFmtId="0" fontId="14" fillId="5" borderId="0" xfId="0" applyFont="1" applyFill="1" applyAlignment="1">
      <alignment vertical="center"/>
    </xf>
    <xf numFmtId="0" fontId="0" fillId="5" borderId="0" xfId="0" applyFill="1"/>
    <xf numFmtId="0" fontId="15" fillId="4" borderId="22" xfId="0" applyFont="1" applyFill="1" applyBorder="1" applyAlignment="1">
      <alignment horizontal="center" vertical="center"/>
    </xf>
    <xf numFmtId="0" fontId="23" fillId="4" borderId="10" xfId="0" applyFont="1" applyFill="1" applyBorder="1" applyAlignment="1">
      <alignment vertical="center"/>
    </xf>
    <xf numFmtId="167" fontId="14" fillId="5" borderId="22" xfId="0" applyNumberFormat="1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horizontal="center"/>
    </xf>
    <xf numFmtId="1" fontId="23" fillId="5" borderId="0" xfId="0" applyNumberFormat="1" applyFont="1" applyFill="1" applyAlignment="1">
      <alignment vertical="center"/>
    </xf>
    <xf numFmtId="167" fontId="14" fillId="7" borderId="10" xfId="0" applyNumberFormat="1" applyFont="1" applyFill="1" applyBorder="1" applyAlignment="1">
      <alignment horizontal="center" vertical="center"/>
    </xf>
    <xf numFmtId="167" fontId="14" fillId="0" borderId="10" xfId="0" applyNumberFormat="1" applyFont="1" applyBorder="1" applyAlignment="1">
      <alignment horizontal="center" vertical="center"/>
    </xf>
    <xf numFmtId="169" fontId="16" fillId="5" borderId="10" xfId="2" applyNumberFormat="1" applyFont="1" applyFill="1" applyBorder="1" applyAlignment="1" applyProtection="1">
      <alignment horizontal="center"/>
    </xf>
    <xf numFmtId="1" fontId="23" fillId="2" borderId="0" xfId="0" applyNumberFormat="1" applyFont="1" applyFill="1" applyAlignment="1">
      <alignment vertical="center"/>
    </xf>
    <xf numFmtId="1" fontId="24" fillId="2" borderId="0" xfId="0" applyNumberFormat="1" applyFont="1" applyFill="1" applyAlignment="1">
      <alignment vertical="center"/>
    </xf>
    <xf numFmtId="0" fontId="14" fillId="4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wrapText="1"/>
    </xf>
    <xf numFmtId="0" fontId="10" fillId="4" borderId="10" xfId="0" applyFont="1" applyFill="1" applyBorder="1" applyAlignment="1">
      <alignment horizontal="center"/>
    </xf>
    <xf numFmtId="0" fontId="0" fillId="2" borderId="0" xfId="0" applyFill="1"/>
    <xf numFmtId="0" fontId="23" fillId="7" borderId="10" xfId="0" applyFont="1" applyFill="1" applyBorder="1" applyAlignment="1">
      <alignment vertical="center"/>
    </xf>
    <xf numFmtId="171" fontId="23" fillId="7" borderId="10" xfId="16" applyNumberFormat="1" applyFont="1" applyFill="1" applyBorder="1" applyAlignment="1" applyProtection="1">
      <alignment vertical="center"/>
    </xf>
    <xf numFmtId="171" fontId="23" fillId="5" borderId="10" xfId="16" applyNumberFormat="1" applyFont="1" applyFill="1" applyBorder="1" applyAlignment="1" applyProtection="1">
      <alignment vertical="center"/>
    </xf>
    <xf numFmtId="0" fontId="0" fillId="5" borderId="1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1" fillId="4" borderId="10" xfId="0" applyFont="1" applyFill="1" applyBorder="1"/>
    <xf numFmtId="0" fontId="0" fillId="5" borderId="22" xfId="0" applyFill="1" applyBorder="1" applyAlignment="1">
      <alignment horizontal="center"/>
    </xf>
    <xf numFmtId="1" fontId="0" fillId="5" borderId="0" xfId="0" applyNumberFormat="1" applyFill="1"/>
    <xf numFmtId="167" fontId="11" fillId="5" borderId="0" xfId="0" applyNumberFormat="1" applyFont="1" applyFill="1"/>
    <xf numFmtId="17" fontId="0" fillId="2" borderId="0" xfId="0" applyNumberFormat="1" applyFill="1"/>
    <xf numFmtId="0" fontId="10" fillId="4" borderId="25" xfId="0" applyFont="1" applyFill="1" applyBorder="1" applyAlignment="1">
      <alignment horizontal="center"/>
    </xf>
    <xf numFmtId="0" fontId="10" fillId="4" borderId="25" xfId="0" applyFont="1" applyFill="1" applyBorder="1" applyAlignment="1">
      <alignment horizontal="center" wrapText="1"/>
    </xf>
    <xf numFmtId="172" fontId="0" fillId="7" borderId="22" xfId="1" applyNumberFormat="1" applyFont="1" applyFill="1" applyBorder="1" applyAlignment="1" applyProtection="1">
      <alignment horizontal="center"/>
    </xf>
    <xf numFmtId="172" fontId="0" fillId="7" borderId="10" xfId="1" applyNumberFormat="1" applyFont="1" applyFill="1" applyBorder="1" applyAlignment="1" applyProtection="1">
      <alignment horizontal="center"/>
    </xf>
    <xf numFmtId="172" fontId="0" fillId="9" borderId="25" xfId="1" applyNumberFormat="1" applyFont="1" applyFill="1" applyBorder="1" applyAlignment="1" applyProtection="1">
      <alignment horizontal="center"/>
    </xf>
    <xf numFmtId="10" fontId="0" fillId="5" borderId="10" xfId="1" applyNumberFormat="1" applyFont="1" applyFill="1" applyBorder="1" applyAlignment="1" applyProtection="1">
      <alignment horizontal="center"/>
    </xf>
    <xf numFmtId="0" fontId="11" fillId="4" borderId="10" xfId="0" applyFont="1" applyFill="1" applyBorder="1" applyAlignment="1">
      <alignment wrapText="1"/>
    </xf>
    <xf numFmtId="10" fontId="11" fillId="5" borderId="10" xfId="1" applyNumberFormat="1" applyFill="1" applyBorder="1" applyAlignment="1">
      <alignment horizontal="center" wrapText="1"/>
    </xf>
    <xf numFmtId="10" fontId="0" fillId="5" borderId="10" xfId="1" applyNumberFormat="1" applyFont="1" applyFill="1" applyBorder="1" applyAlignment="1">
      <alignment horizontal="center"/>
    </xf>
    <xf numFmtId="1" fontId="11" fillId="5" borderId="0" xfId="0" applyNumberFormat="1" applyFont="1" applyFill="1"/>
    <xf numFmtId="166" fontId="0" fillId="5" borderId="10" xfId="0" applyNumberFormat="1" applyFill="1" applyBorder="1" applyAlignment="1">
      <alignment horizontal="center" wrapText="1"/>
    </xf>
    <xf numFmtId="0" fontId="11" fillId="5" borderId="10" xfId="0" applyFont="1" applyFill="1" applyBorder="1" applyAlignment="1">
      <alignment horizontal="left" wrapText="1"/>
    </xf>
    <xf numFmtId="0" fontId="11" fillId="4" borderId="10" xfId="0" applyFont="1" applyFill="1" applyBorder="1" applyAlignment="1">
      <alignment vertical="center" wrapText="1"/>
    </xf>
    <xf numFmtId="164" fontId="11" fillId="5" borderId="10" xfId="0" applyNumberFormat="1" applyFont="1" applyFill="1" applyBorder="1" applyAlignment="1">
      <alignment horizontal="center" wrapText="1"/>
    </xf>
    <xf numFmtId="0" fontId="0" fillId="5" borderId="0" xfId="0" applyFill="1" applyAlignment="1">
      <alignment horizontal="left" wrapText="1"/>
    </xf>
    <xf numFmtId="44" fontId="0" fillId="2" borderId="0" xfId="16" applyFont="1" applyFill="1" applyBorder="1" applyProtection="1"/>
    <xf numFmtId="0" fontId="0" fillId="4" borderId="10" xfId="0" applyFill="1" applyBorder="1" applyAlignment="1">
      <alignment wrapText="1"/>
    </xf>
    <xf numFmtId="0" fontId="11" fillId="2" borderId="0" xfId="0" applyFont="1" applyFill="1"/>
    <xf numFmtId="9" fontId="11" fillId="2" borderId="0" xfId="1" applyFill="1" applyBorder="1" applyAlignment="1" applyProtection="1"/>
    <xf numFmtId="9" fontId="25" fillId="2" borderId="0" xfId="1" quotePrefix="1" applyFont="1" applyFill="1" applyBorder="1" applyAlignment="1" applyProtection="1">
      <alignment wrapText="1"/>
      <protection hidden="1"/>
    </xf>
    <xf numFmtId="172" fontId="0" fillId="5" borderId="10" xfId="1" applyNumberFormat="1" applyFont="1" applyFill="1" applyBorder="1" applyAlignment="1" applyProtection="1">
      <alignment horizontal="center"/>
    </xf>
    <xf numFmtId="0" fontId="11" fillId="5" borderId="0" xfId="0" applyFont="1" applyFill="1" applyAlignment="1">
      <alignment horizontal="center" wrapText="1"/>
    </xf>
    <xf numFmtId="10" fontId="11" fillId="5" borderId="0" xfId="1" applyNumberFormat="1" applyFill="1" applyBorder="1" applyAlignment="1" applyProtection="1">
      <alignment horizontal="center"/>
    </xf>
    <xf numFmtId="171" fontId="11" fillId="5" borderId="0" xfId="16" applyNumberFormat="1" applyFont="1" applyFill="1" applyBorder="1" applyAlignment="1" applyProtection="1">
      <alignment horizontal="center"/>
    </xf>
    <xf numFmtId="172" fontId="10" fillId="5" borderId="0" xfId="1" applyNumberFormat="1" applyFont="1" applyFill="1" applyBorder="1" applyAlignment="1" applyProtection="1">
      <alignment horizontal="center"/>
    </xf>
    <xf numFmtId="17" fontId="11" fillId="5" borderId="0" xfId="0" applyNumberFormat="1" applyFont="1" applyFill="1" applyAlignment="1">
      <alignment horizontal="center"/>
    </xf>
    <xf numFmtId="173" fontId="0" fillId="5" borderId="0" xfId="0" applyNumberFormat="1" applyFill="1" applyAlignment="1">
      <alignment horizontal="center"/>
    </xf>
    <xf numFmtId="44" fontId="11" fillId="5" borderId="0" xfId="16" applyFont="1" applyFill="1" applyBorder="1" applyAlignment="1" applyProtection="1">
      <alignment horizontal="center"/>
    </xf>
    <xf numFmtId="10" fontId="11" fillId="2" borderId="0" xfId="1" applyNumberFormat="1" applyFill="1" applyBorder="1" applyAlignment="1" applyProtection="1">
      <alignment horizontal="center"/>
    </xf>
    <xf numFmtId="165" fontId="11" fillId="2" borderId="0" xfId="2" applyFill="1" applyBorder="1" applyAlignment="1" applyProtection="1">
      <alignment horizontal="center"/>
    </xf>
    <xf numFmtId="171" fontId="0" fillId="2" borderId="0" xfId="0" applyNumberFormat="1" applyFill="1"/>
    <xf numFmtId="0" fontId="0" fillId="4" borderId="10" xfId="0" applyFill="1" applyBorder="1" applyAlignment="1">
      <alignment horizontal="center"/>
    </xf>
    <xf numFmtId="10" fontId="11" fillId="4" borderId="10" xfId="1" applyNumberFormat="1" applyFill="1" applyBorder="1" applyAlignment="1" applyProtection="1">
      <alignment horizontal="center"/>
    </xf>
    <xf numFmtId="10" fontId="0" fillId="2" borderId="0" xfId="1" applyNumberFormat="1" applyFont="1" applyFill="1" applyProtection="1"/>
    <xf numFmtId="169" fontId="11" fillId="5" borderId="0" xfId="2" applyNumberFormat="1" applyFill="1" applyBorder="1" applyAlignment="1" applyProtection="1">
      <alignment horizontal="right"/>
    </xf>
    <xf numFmtId="171" fontId="0" fillId="0" borderId="22" xfId="0" applyNumberFormat="1" applyBorder="1"/>
    <xf numFmtId="171" fontId="11" fillId="5" borderId="10" xfId="16" applyNumberFormat="1" applyFont="1" applyFill="1" applyBorder="1" applyAlignment="1" applyProtection="1">
      <alignment horizontal="center"/>
    </xf>
    <xf numFmtId="171" fontId="11" fillId="2" borderId="0" xfId="16" applyNumberFormat="1" applyFont="1" applyFill="1" applyBorder="1" applyAlignment="1" applyProtection="1">
      <alignment horizontal="center"/>
    </xf>
    <xf numFmtId="10" fontId="11" fillId="2" borderId="0" xfId="1" applyNumberFormat="1" applyFill="1" applyBorder="1" applyAlignment="1" applyProtection="1"/>
    <xf numFmtId="10" fontId="11" fillId="5" borderId="0" xfId="1" applyNumberFormat="1" applyFill="1" applyBorder="1" applyAlignment="1" applyProtection="1"/>
    <xf numFmtId="9" fontId="11" fillId="5" borderId="0" xfId="1" applyFill="1" applyProtection="1"/>
    <xf numFmtId="39" fontId="14" fillId="0" borderId="0" xfId="0" applyNumberFormat="1" applyFont="1" applyAlignment="1">
      <alignment horizontal="center" vertical="center"/>
    </xf>
    <xf numFmtId="0" fontId="26" fillId="8" borderId="0" xfId="0" applyFont="1" applyFill="1"/>
    <xf numFmtId="0" fontId="26" fillId="8" borderId="0" xfId="0" applyFont="1" applyFill="1" applyAlignment="1">
      <alignment horizontal="center"/>
    </xf>
    <xf numFmtId="0" fontId="10" fillId="5" borderId="0" xfId="0" applyFont="1" applyFill="1"/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 wrapText="1"/>
    </xf>
    <xf numFmtId="171" fontId="0" fillId="0" borderId="0" xfId="0" applyNumberFormat="1"/>
    <xf numFmtId="0" fontId="0" fillId="4" borderId="22" xfId="0" applyFill="1" applyBorder="1" applyAlignment="1">
      <alignment horizontal="center"/>
    </xf>
    <xf numFmtId="10" fontId="11" fillId="0" borderId="10" xfId="1" applyNumberFormat="1" applyBorder="1" applyAlignment="1" applyProtection="1">
      <alignment horizontal="center"/>
    </xf>
    <xf numFmtId="10" fontId="0" fillId="9" borderId="10" xfId="1" applyNumberFormat="1" applyFont="1" applyFill="1" applyBorder="1" applyAlignment="1" applyProtection="1">
      <alignment horizontal="center"/>
    </xf>
    <xf numFmtId="165" fontId="0" fillId="0" borderId="22" xfId="2" applyFont="1" applyBorder="1" applyAlignment="1" applyProtection="1">
      <alignment horizontal="center"/>
    </xf>
    <xf numFmtId="17" fontId="0" fillId="9" borderId="10" xfId="0" applyNumberFormat="1" applyFill="1" applyBorder="1" applyAlignment="1">
      <alignment horizontal="center"/>
    </xf>
    <xf numFmtId="17" fontId="0" fillId="2" borderId="10" xfId="0" applyNumberFormat="1" applyFill="1" applyBorder="1" applyAlignment="1">
      <alignment horizontal="center"/>
    </xf>
    <xf numFmtId="10" fontId="0" fillId="5" borderId="0" xfId="1" applyNumberFormat="1" applyFont="1" applyFill="1" applyProtection="1"/>
    <xf numFmtId="165" fontId="0" fillId="0" borderId="10" xfId="2" applyFont="1" applyBorder="1" applyAlignment="1" applyProtection="1">
      <alignment horizontal="center"/>
    </xf>
    <xf numFmtId="2" fontId="0" fillId="5" borderId="0" xfId="1" applyNumberFormat="1" applyFont="1" applyFill="1" applyProtection="1"/>
    <xf numFmtId="0" fontId="0" fillId="10" borderId="10" xfId="0" applyFill="1" applyBorder="1" applyAlignment="1">
      <alignment horizontal="center"/>
    </xf>
    <xf numFmtId="10" fontId="10" fillId="10" borderId="10" xfId="1" applyNumberFormat="1" applyFont="1" applyFill="1" applyBorder="1" applyAlignment="1" applyProtection="1">
      <alignment horizontal="center"/>
    </xf>
    <xf numFmtId="10" fontId="0" fillId="10" borderId="20" xfId="1" applyNumberFormat="1" applyFont="1" applyFill="1" applyBorder="1" applyAlignment="1" applyProtection="1"/>
    <xf numFmtId="10" fontId="0" fillId="10" borderId="9" xfId="1" applyNumberFormat="1" applyFont="1" applyFill="1" applyBorder="1" applyAlignment="1" applyProtection="1"/>
    <xf numFmtId="10" fontId="0" fillId="10" borderId="25" xfId="1" applyNumberFormat="1" applyFont="1" applyFill="1" applyBorder="1" applyAlignment="1" applyProtection="1"/>
    <xf numFmtId="10" fontId="0" fillId="5" borderId="0" xfId="1" applyNumberFormat="1" applyFont="1" applyFill="1" applyBorder="1" applyAlignment="1" applyProtection="1"/>
    <xf numFmtId="170" fontId="10" fillId="5" borderId="0" xfId="0" applyNumberFormat="1" applyFont="1" applyFill="1" applyAlignment="1">
      <alignment horizontal="center"/>
    </xf>
    <xf numFmtId="10" fontId="10" fillId="5" borderId="0" xfId="1" applyNumberFormat="1" applyFont="1" applyFill="1" applyBorder="1" applyAlignment="1" applyProtection="1">
      <alignment horizontal="center"/>
    </xf>
    <xf numFmtId="10" fontId="0" fillId="5" borderId="0" xfId="1" applyNumberFormat="1" applyFont="1" applyFill="1" applyBorder="1" applyAlignment="1" applyProtection="1">
      <alignment horizontal="center"/>
    </xf>
    <xf numFmtId="0" fontId="10" fillId="5" borderId="0" xfId="0" applyFont="1" applyFill="1" applyAlignment="1">
      <alignment horizontal="center"/>
    </xf>
    <xf numFmtId="0" fontId="26" fillId="5" borderId="0" xfId="0" applyFont="1" applyFill="1"/>
    <xf numFmtId="0" fontId="26" fillId="5" borderId="0" xfId="0" applyFont="1" applyFill="1" applyAlignment="1">
      <alignment horizontal="center"/>
    </xf>
    <xf numFmtId="172" fontId="0" fillId="5" borderId="0" xfId="1" applyNumberFormat="1" applyFont="1" applyFill="1" applyBorder="1" applyAlignment="1" applyProtection="1">
      <alignment horizontal="center"/>
    </xf>
    <xf numFmtId="165" fontId="10" fillId="5" borderId="0" xfId="2" applyFont="1" applyFill="1" applyBorder="1" applyAlignment="1" applyProtection="1">
      <alignment horizontal="center"/>
    </xf>
    <xf numFmtId="165" fontId="10" fillId="5" borderId="0" xfId="2" applyFont="1" applyFill="1" applyBorder="1" applyAlignment="1" applyProtection="1">
      <alignment horizontal="center" wrapText="1"/>
    </xf>
    <xf numFmtId="0" fontId="11" fillId="5" borderId="0" xfId="0" applyFont="1" applyFill="1"/>
    <xf numFmtId="10" fontId="10" fillId="5" borderId="0" xfId="1" applyNumberFormat="1" applyFont="1" applyFill="1" applyBorder="1" applyAlignment="1" applyProtection="1">
      <alignment horizontal="center" wrapText="1"/>
    </xf>
    <xf numFmtId="10" fontId="0" fillId="9" borderId="22" xfId="0" applyNumberForma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37" fontId="0" fillId="9" borderId="10" xfId="0" applyNumberFormat="1" applyFill="1" applyBorder="1" applyAlignment="1">
      <alignment horizontal="center"/>
    </xf>
    <xf numFmtId="2" fontId="0" fillId="11" borderId="22" xfId="0" applyNumberFormat="1" applyFill="1" applyBorder="1" applyAlignment="1">
      <alignment horizontal="center"/>
    </xf>
    <xf numFmtId="10" fontId="0" fillId="0" borderId="0" xfId="1" applyNumberFormat="1" applyFont="1" applyProtection="1"/>
    <xf numFmtId="10" fontId="0" fillId="0" borderId="0" xfId="2" applyNumberFormat="1" applyFont="1" applyBorder="1" applyProtection="1">
      <protection hidden="1"/>
    </xf>
    <xf numFmtId="172" fontId="0" fillId="0" borderId="0" xfId="1" applyNumberFormat="1" applyFont="1" applyAlignment="1" applyProtection="1">
      <alignment horizontal="center"/>
    </xf>
    <xf numFmtId="165" fontId="0" fillId="0" borderId="0" xfId="2" applyFont="1" applyProtection="1"/>
    <xf numFmtId="165" fontId="11" fillId="0" borderId="0" xfId="2" applyProtection="1"/>
    <xf numFmtId="43" fontId="0" fillId="0" borderId="0" xfId="0" applyNumberFormat="1"/>
    <xf numFmtId="164" fontId="0" fillId="0" borderId="0" xfId="0" applyNumberFormat="1"/>
    <xf numFmtId="171" fontId="0" fillId="5" borderId="0" xfId="16" applyNumberFormat="1" applyFont="1" applyFill="1" applyBorder="1" applyAlignment="1" applyProtection="1">
      <alignment horizontal="center"/>
    </xf>
    <xf numFmtId="0" fontId="27" fillId="5" borderId="0" xfId="0" applyFont="1" applyFill="1" applyAlignment="1">
      <alignment horizontal="center" vertical="top"/>
    </xf>
    <xf numFmtId="0" fontId="0" fillId="10" borderId="29" xfId="0" applyFill="1" applyBorder="1" applyAlignment="1">
      <alignment horizontal="center"/>
    </xf>
    <xf numFmtId="0" fontId="0" fillId="10" borderId="10" xfId="0" applyFill="1" applyBorder="1" applyAlignment="1">
      <alignment horizontal="center" wrapText="1"/>
    </xf>
    <xf numFmtId="0" fontId="0" fillId="10" borderId="29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2" fontId="0" fillId="0" borderId="10" xfId="0" applyNumberFormat="1" applyBorder="1" applyAlignment="1">
      <alignment horizontal="center"/>
    </xf>
    <xf numFmtId="171" fontId="0" fillId="0" borderId="10" xfId="16" applyNumberFormat="1" applyFont="1" applyBorder="1" applyAlignment="1" applyProtection="1">
      <alignment horizontal="center"/>
    </xf>
    <xf numFmtId="171" fontId="0" fillId="0" borderId="20" xfId="16" applyNumberFormat="1" applyFont="1" applyBorder="1" applyProtection="1"/>
    <xf numFmtId="171" fontId="0" fillId="0" borderId="10" xfId="16" applyNumberFormat="1" applyFont="1" applyBorder="1" applyProtection="1"/>
    <xf numFmtId="171" fontId="0" fillId="2" borderId="0" xfId="16" applyNumberFormat="1" applyFont="1" applyFill="1" applyBorder="1" applyProtection="1"/>
    <xf numFmtId="2" fontId="10" fillId="0" borderId="10" xfId="0" applyNumberFormat="1" applyFont="1" applyBorder="1" applyAlignment="1">
      <alignment horizontal="center"/>
    </xf>
    <xf numFmtId="171" fontId="10" fillId="0" borderId="10" xfId="0" applyNumberFormat="1" applyFont="1" applyBorder="1" applyAlignment="1">
      <alignment horizontal="center"/>
    </xf>
    <xf numFmtId="171" fontId="10" fillId="0" borderId="20" xfId="16" applyNumberFormat="1" applyFont="1" applyBorder="1" applyAlignment="1" applyProtection="1">
      <alignment horizontal="center"/>
    </xf>
    <xf numFmtId="171" fontId="10" fillId="2" borderId="0" xfId="16" applyNumberFormat="1" applyFont="1" applyFill="1" applyBorder="1" applyAlignment="1" applyProtection="1">
      <alignment horizontal="center"/>
    </xf>
    <xf numFmtId="174" fontId="0" fillId="2" borderId="0" xfId="0" applyNumberFormat="1" applyFill="1"/>
    <xf numFmtId="175" fontId="0" fillId="5" borderId="0" xfId="1" applyNumberFormat="1" applyFont="1" applyFill="1" applyProtection="1"/>
    <xf numFmtId="9" fontId="0" fillId="5" borderId="0" xfId="1" applyFont="1" applyFill="1" applyProtection="1"/>
    <xf numFmtId="0" fontId="11" fillId="8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1" fillId="4" borderId="10" xfId="0" applyFont="1" applyFill="1" applyBorder="1" applyAlignment="1">
      <alignment horizontal="center" wrapText="1"/>
    </xf>
    <xf numFmtId="17" fontId="11" fillId="0" borderId="10" xfId="0" applyNumberFormat="1" applyFont="1" applyBorder="1" applyAlignment="1">
      <alignment horizontal="center"/>
    </xf>
    <xf numFmtId="10" fontId="0" fillId="0" borderId="22" xfId="1" applyNumberFormat="1" applyFont="1" applyBorder="1" applyAlignment="1" applyProtection="1">
      <alignment horizontal="center"/>
    </xf>
    <xf numFmtId="171" fontId="11" fillId="9" borderId="10" xfId="16" applyNumberFormat="1" applyFont="1" applyFill="1" applyBorder="1" applyAlignment="1" applyProtection="1">
      <alignment horizontal="center"/>
    </xf>
    <xf numFmtId="171" fontId="11" fillId="0" borderId="10" xfId="16" applyNumberFormat="1" applyFont="1" applyFill="1" applyBorder="1" applyAlignment="1" applyProtection="1">
      <alignment horizontal="center"/>
    </xf>
    <xf numFmtId="176" fontId="0" fillId="9" borderId="22" xfId="0" applyNumberFormat="1" applyFill="1" applyBorder="1" applyAlignment="1">
      <alignment horizontal="center"/>
    </xf>
    <xf numFmtId="17" fontId="28" fillId="0" borderId="10" xfId="0" applyNumberFormat="1" applyFont="1" applyBorder="1" applyAlignment="1">
      <alignment horizontal="center"/>
    </xf>
    <xf numFmtId="10" fontId="0" fillId="0" borderId="10" xfId="1" applyNumberFormat="1" applyFont="1" applyBorder="1" applyAlignment="1" applyProtection="1">
      <alignment horizontal="center"/>
    </xf>
    <xf numFmtId="17" fontId="10" fillId="4" borderId="20" xfId="0" applyNumberFormat="1" applyFont="1" applyFill="1" applyBorder="1" applyAlignment="1">
      <alignment horizontal="center"/>
    </xf>
    <xf numFmtId="10" fontId="10" fillId="4" borderId="10" xfId="1" applyNumberFormat="1" applyFont="1" applyFill="1" applyBorder="1" applyAlignment="1" applyProtection="1">
      <alignment horizontal="center"/>
    </xf>
    <xf numFmtId="172" fontId="10" fillId="4" borderId="10" xfId="1" applyNumberFormat="1" applyFont="1" applyFill="1" applyBorder="1" applyAlignment="1" applyProtection="1">
      <alignment horizontal="center"/>
    </xf>
    <xf numFmtId="0" fontId="29" fillId="0" borderId="0" xfId="0" applyFont="1" applyAlignment="1">
      <alignment horizontal="center"/>
    </xf>
    <xf numFmtId="22" fontId="0" fillId="0" borderId="0" xfId="0" applyNumberFormat="1"/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3" fontId="19" fillId="0" borderId="13" xfId="0" applyNumberFormat="1" applyFont="1" applyBorder="1" applyAlignment="1" applyProtection="1">
      <alignment horizontal="center" vertical="center"/>
      <protection hidden="1"/>
    </xf>
    <xf numFmtId="3" fontId="19" fillId="0" borderId="0" xfId="0" applyNumberFormat="1" applyFont="1" applyAlignment="1" applyProtection="1">
      <alignment horizontal="center" vertical="center"/>
      <protection hidden="1"/>
    </xf>
    <xf numFmtId="3" fontId="19" fillId="0" borderId="10" xfId="0" applyNumberFormat="1" applyFont="1" applyBorder="1" applyAlignment="1" applyProtection="1">
      <alignment horizontal="center" vertical="center"/>
      <protection hidden="1"/>
    </xf>
    <xf numFmtId="3" fontId="20" fillId="0" borderId="10" xfId="0" applyNumberFormat="1" applyFont="1" applyBorder="1" applyAlignment="1" applyProtection="1">
      <alignment horizontal="center" vertical="center"/>
      <protection hidden="1"/>
    </xf>
    <xf numFmtId="2" fontId="20" fillId="0" borderId="22" xfId="0" applyNumberFormat="1" applyFont="1" applyBorder="1" applyAlignment="1" applyProtection="1">
      <alignment horizontal="center" vertical="center"/>
      <protection hidden="1"/>
    </xf>
    <xf numFmtId="1" fontId="20" fillId="0" borderId="22" xfId="0" applyNumberFormat="1" applyFont="1" applyBorder="1" applyAlignment="1" applyProtection="1">
      <alignment horizontal="center" vertical="center"/>
      <protection hidden="1"/>
    </xf>
    <xf numFmtId="0" fontId="20" fillId="0" borderId="22" xfId="0" applyFont="1" applyBorder="1" applyAlignment="1">
      <alignment horizontal="center" vertical="center"/>
    </xf>
    <xf numFmtId="2" fontId="19" fillId="0" borderId="10" xfId="0" applyNumberFormat="1" applyFont="1" applyBorder="1" applyAlignment="1" applyProtection="1">
      <alignment horizontal="center" vertical="center"/>
      <protection hidden="1"/>
    </xf>
    <xf numFmtId="0" fontId="19" fillId="0" borderId="10" xfId="17" applyNumberFormat="1" applyFont="1" applyFill="1" applyBorder="1" applyAlignment="1" applyProtection="1">
      <alignment horizontal="center" vertical="center"/>
      <protection hidden="1"/>
    </xf>
    <xf numFmtId="3" fontId="20" fillId="0" borderId="22" xfId="0" applyNumberFormat="1" applyFont="1" applyBorder="1" applyAlignment="1" applyProtection="1">
      <alignment horizontal="center" vertical="center"/>
      <protection hidden="1"/>
    </xf>
    <xf numFmtId="2" fontId="20" fillId="0" borderId="0" xfId="0" applyNumberFormat="1" applyFont="1"/>
    <xf numFmtId="0" fontId="19" fillId="0" borderId="10" xfId="0" applyFont="1" applyBorder="1" applyAlignment="1">
      <alignment horizontal="center" vertical="center"/>
    </xf>
    <xf numFmtId="17" fontId="20" fillId="0" borderId="0" xfId="0" applyNumberFormat="1" applyFont="1"/>
    <xf numFmtId="3" fontId="19" fillId="0" borderId="12" xfId="0" applyNumberFormat="1" applyFont="1" applyBorder="1" applyAlignment="1" applyProtection="1">
      <alignment horizontal="center" vertical="center"/>
      <protection hidden="1"/>
    </xf>
    <xf numFmtId="3" fontId="19" fillId="0" borderId="4" xfId="0" applyNumberFormat="1" applyFont="1" applyBorder="1" applyAlignment="1" applyProtection="1">
      <alignment horizontal="center" vertical="center"/>
      <protection hidden="1"/>
    </xf>
    <xf numFmtId="3" fontId="19" fillId="0" borderId="22" xfId="0" applyNumberFormat="1" applyFont="1" applyBorder="1" applyAlignment="1" applyProtection="1">
      <alignment horizontal="center" vertical="center"/>
      <protection hidden="1"/>
    </xf>
    <xf numFmtId="2" fontId="19" fillId="0" borderId="22" xfId="0" applyNumberFormat="1" applyFont="1" applyBorder="1" applyAlignment="1" applyProtection="1">
      <alignment horizontal="center" vertical="center"/>
      <protection hidden="1"/>
    </xf>
    <xf numFmtId="0" fontId="19" fillId="0" borderId="22" xfId="17" applyNumberFormat="1" applyFont="1" applyFill="1" applyBorder="1" applyAlignment="1" applyProtection="1">
      <alignment horizontal="center" vertical="center"/>
      <protection hidden="1"/>
    </xf>
    <xf numFmtId="0" fontId="18" fillId="0" borderId="0" xfId="0" applyFont="1" applyAlignment="1">
      <alignment horizontal="center" vertical="center" wrapText="1"/>
    </xf>
    <xf numFmtId="10" fontId="30" fillId="3" borderId="16" xfId="1" applyNumberFormat="1" applyFont="1" applyFill="1" applyBorder="1" applyAlignment="1">
      <alignment horizontal="center" vertical="center"/>
    </xf>
    <xf numFmtId="10" fontId="20" fillId="0" borderId="0" xfId="1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0" fontId="20" fillId="0" borderId="10" xfId="1" applyNumberFormat="1" applyFont="1" applyBorder="1" applyAlignment="1">
      <alignment horizontal="center" vertical="center"/>
    </xf>
    <xf numFmtId="10" fontId="20" fillId="0" borderId="11" xfId="1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0" fontId="20" fillId="0" borderId="10" xfId="0" applyNumberFormat="1" applyFont="1" applyBorder="1" applyAlignment="1">
      <alignment horizontal="center" vertical="center"/>
    </xf>
    <xf numFmtId="3" fontId="20" fillId="0" borderId="10" xfId="0" applyNumberFormat="1" applyFont="1" applyBorder="1" applyAlignment="1">
      <alignment horizontal="center" vertical="center"/>
    </xf>
    <xf numFmtId="168" fontId="20" fillId="0" borderId="10" xfId="0" applyNumberFormat="1" applyFont="1" applyBorder="1" applyAlignment="1">
      <alignment horizontal="center" vertical="center"/>
    </xf>
    <xf numFmtId="0" fontId="31" fillId="5" borderId="9" xfId="0" applyFont="1" applyFill="1" applyBorder="1" applyAlignment="1">
      <alignment horizontal="center"/>
    </xf>
    <xf numFmtId="0" fontId="31" fillId="2" borderId="9" xfId="0" applyFont="1" applyFill="1" applyBorder="1" applyAlignment="1">
      <alignment horizontal="center"/>
    </xf>
    <xf numFmtId="0" fontId="31" fillId="0" borderId="9" xfId="0" applyFont="1" applyBorder="1" applyAlignment="1">
      <alignment horizontal="center"/>
    </xf>
    <xf numFmtId="167" fontId="32" fillId="0" borderId="9" xfId="0" applyNumberFormat="1" applyFont="1" applyBorder="1" applyAlignment="1">
      <alignment horizontal="center" vertical="center"/>
    </xf>
    <xf numFmtId="0" fontId="33" fillId="4" borderId="20" xfId="0" applyFont="1" applyFill="1" applyBorder="1" applyAlignment="1">
      <alignment horizontal="center" vertical="center"/>
    </xf>
    <xf numFmtId="0" fontId="31" fillId="5" borderId="10" xfId="0" applyFont="1" applyFill="1" applyBorder="1" applyAlignment="1">
      <alignment horizontal="center"/>
    </xf>
    <xf numFmtId="0" fontId="31" fillId="2" borderId="10" xfId="0" applyFont="1" applyFill="1" applyBorder="1" applyAlignment="1">
      <alignment horizontal="center"/>
    </xf>
    <xf numFmtId="0" fontId="31" fillId="0" borderId="10" xfId="0" applyFont="1" applyBorder="1" applyAlignment="1">
      <alignment horizontal="center"/>
    </xf>
    <xf numFmtId="167" fontId="32" fillId="0" borderId="10" xfId="0" applyNumberFormat="1" applyFont="1" applyBorder="1" applyAlignment="1">
      <alignment horizontal="center" vertical="center"/>
    </xf>
    <xf numFmtId="0" fontId="33" fillId="4" borderId="10" xfId="0" applyFont="1" applyFill="1" applyBorder="1" applyAlignment="1">
      <alignment horizontal="center" vertical="center"/>
    </xf>
    <xf numFmtId="164" fontId="20" fillId="0" borderId="22" xfId="2" applyNumberFormat="1" applyFont="1" applyBorder="1" applyAlignment="1" applyProtection="1">
      <alignment horizontal="center"/>
    </xf>
    <xf numFmtId="0" fontId="31" fillId="5" borderId="22" xfId="0" applyFont="1" applyFill="1" applyBorder="1" applyAlignment="1">
      <alignment horizontal="center"/>
    </xf>
    <xf numFmtId="0" fontId="31" fillId="2" borderId="22" xfId="0" applyFont="1" applyFill="1" applyBorder="1" applyAlignment="1">
      <alignment horizontal="center"/>
    </xf>
    <xf numFmtId="0" fontId="34" fillId="4" borderId="22" xfId="0" applyFont="1" applyFill="1" applyBorder="1" applyAlignment="1">
      <alignment horizontal="center" vertical="center"/>
    </xf>
    <xf numFmtId="0" fontId="34" fillId="2" borderId="22" xfId="0" applyFont="1" applyFill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2" fillId="4" borderId="10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69" fontId="16" fillId="5" borderId="10" xfId="0" applyNumberFormat="1" applyFont="1" applyFill="1" applyBorder="1" applyAlignment="1">
      <alignment horizontal="center"/>
    </xf>
    <xf numFmtId="0" fontId="31" fillId="0" borderId="22" xfId="0" applyFont="1" applyBorder="1" applyAlignment="1">
      <alignment horizontal="center"/>
    </xf>
    <xf numFmtId="6" fontId="0" fillId="9" borderId="22" xfId="0" applyNumberFormat="1" applyFill="1" applyBorder="1" applyAlignment="1">
      <alignment horizontal="center"/>
    </xf>
    <xf numFmtId="0" fontId="38" fillId="0" borderId="0" xfId="0" applyFont="1" applyAlignment="1">
      <alignment horizontal="center" vertical="center"/>
    </xf>
    <xf numFmtId="0" fontId="11" fillId="5" borderId="22" xfId="0" applyFont="1" applyFill="1" applyBorder="1" applyAlignment="1">
      <alignment horizontal="center"/>
    </xf>
    <xf numFmtId="0" fontId="40" fillId="0" borderId="14" xfId="0" applyFont="1" applyBorder="1" applyAlignment="1">
      <alignment horizontal="center" vertical="center" wrapText="1"/>
    </xf>
    <xf numFmtId="164" fontId="40" fillId="0" borderId="14" xfId="2" applyNumberFormat="1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2" fillId="0" borderId="10" xfId="17" applyNumberFormat="1" applyFont="1" applyFill="1" applyBorder="1" applyAlignment="1" applyProtection="1">
      <alignment horizontal="center" vertical="center"/>
      <protection hidden="1"/>
    </xf>
    <xf numFmtId="2" fontId="42" fillId="0" borderId="10" xfId="0" applyNumberFormat="1" applyFont="1" applyBorder="1" applyAlignment="1" applyProtection="1">
      <alignment horizontal="center" vertical="center"/>
      <protection hidden="1"/>
    </xf>
    <xf numFmtId="3" fontId="42" fillId="0" borderId="10" xfId="0" applyNumberFormat="1" applyFont="1" applyBorder="1" applyAlignment="1" applyProtection="1">
      <alignment horizontal="center" vertical="center"/>
      <protection hidden="1"/>
    </xf>
    <xf numFmtId="3" fontId="43" fillId="0" borderId="10" xfId="0" applyNumberFormat="1" applyFont="1" applyBorder="1" applyAlignment="1" applyProtection="1">
      <alignment horizontal="center" vertical="center"/>
      <protection hidden="1"/>
    </xf>
    <xf numFmtId="3" fontId="42" fillId="0" borderId="0" xfId="0" applyNumberFormat="1" applyFont="1" applyAlignment="1" applyProtection="1">
      <alignment horizontal="center" vertical="center"/>
      <protection hidden="1"/>
    </xf>
    <xf numFmtId="3" fontId="42" fillId="0" borderId="13" xfId="0" applyNumberFormat="1" applyFont="1" applyBorder="1" applyAlignment="1" applyProtection="1">
      <alignment horizontal="center" vertical="center"/>
      <protection hidden="1"/>
    </xf>
    <xf numFmtId="3" fontId="42" fillId="0" borderId="22" xfId="0" applyNumberFormat="1" applyFont="1" applyBorder="1" applyAlignment="1" applyProtection="1">
      <alignment horizontal="center" vertical="center"/>
      <protection hidden="1"/>
    </xf>
    <xf numFmtId="3" fontId="43" fillId="0" borderId="22" xfId="0" applyNumberFormat="1" applyFont="1" applyBorder="1" applyAlignment="1" applyProtection="1">
      <alignment horizontal="center" vertical="center"/>
      <protection hidden="1"/>
    </xf>
    <xf numFmtId="0" fontId="42" fillId="0" borderId="10" xfId="0" applyFont="1" applyBorder="1" applyAlignment="1">
      <alignment horizontal="center" vertical="center"/>
    </xf>
    <xf numFmtId="0" fontId="43" fillId="0" borderId="0" xfId="0" applyFont="1"/>
    <xf numFmtId="3" fontId="40" fillId="0" borderId="5" xfId="0" applyNumberFormat="1" applyFont="1" applyBorder="1" applyAlignment="1">
      <alignment horizontal="center" vertical="center" wrapText="1"/>
    </xf>
    <xf numFmtId="2" fontId="19" fillId="7" borderId="10" xfId="0" applyNumberFormat="1" applyFont="1" applyFill="1" applyBorder="1" applyAlignment="1" applyProtection="1">
      <alignment horizontal="center" vertical="center"/>
      <protection hidden="1"/>
    </xf>
    <xf numFmtId="0" fontId="46" fillId="0" borderId="0" xfId="0" applyFont="1"/>
    <xf numFmtId="2" fontId="39" fillId="0" borderId="10" xfId="0" applyNumberFormat="1" applyFont="1" applyBorder="1" applyAlignment="1" applyProtection="1">
      <alignment horizontal="center" vertical="center"/>
      <protection hidden="1"/>
    </xf>
    <xf numFmtId="0" fontId="47" fillId="0" borderId="10" xfId="0" applyFont="1" applyBorder="1" applyAlignment="1">
      <alignment horizontal="center" vertical="center"/>
    </xf>
    <xf numFmtId="165" fontId="11" fillId="7" borderId="0" xfId="2" applyFill="1" applyBorder="1" applyAlignment="1" applyProtection="1">
      <alignment horizontal="center"/>
    </xf>
    <xf numFmtId="0" fontId="10" fillId="10" borderId="19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171" fontId="11" fillId="4" borderId="10" xfId="0" applyNumberFormat="1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0" fillId="5" borderId="0" xfId="0" applyFont="1" applyFill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11" fillId="4" borderId="25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 wrapText="1"/>
    </xf>
    <xf numFmtId="0" fontId="15" fillId="4" borderId="28" xfId="0" applyFont="1" applyFill="1" applyBorder="1" applyAlignment="1">
      <alignment horizontal="center" vertical="center" wrapText="1"/>
    </xf>
    <xf numFmtId="0" fontId="15" fillId="4" borderId="22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/>
    </xf>
    <xf numFmtId="173" fontId="0" fillId="4" borderId="10" xfId="0" applyNumberFormat="1" applyFill="1" applyBorder="1" applyAlignment="1">
      <alignment horizontal="center"/>
    </xf>
    <xf numFmtId="0" fontId="40" fillId="0" borderId="1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10" fontId="30" fillId="3" borderId="18" xfId="1" applyNumberFormat="1" applyFont="1" applyFill="1" applyBorder="1" applyAlignment="1">
      <alignment horizontal="center" vertical="center"/>
    </xf>
    <xf numFmtId="10" fontId="30" fillId="3" borderId="19" xfId="1" applyNumberFormat="1" applyFont="1" applyFill="1" applyBorder="1" applyAlignment="1">
      <alignment horizontal="center" vertical="center"/>
    </xf>
    <xf numFmtId="10" fontId="30" fillId="3" borderId="8" xfId="1" applyNumberFormat="1" applyFont="1" applyFill="1" applyBorder="1" applyAlignment="1">
      <alignment horizontal="center" vertical="center"/>
    </xf>
    <xf numFmtId="0" fontId="40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3" fontId="17" fillId="0" borderId="14" xfId="0" applyNumberFormat="1" applyFont="1" applyBorder="1" applyAlignment="1">
      <alignment horizontal="center" vertical="center" wrapText="1"/>
    </xf>
    <xf numFmtId="3" fontId="17" fillId="0" borderId="15" xfId="0" applyNumberFormat="1" applyFont="1" applyBorder="1" applyAlignment="1">
      <alignment horizontal="center" vertical="center" wrapText="1"/>
    </xf>
    <xf numFmtId="3" fontId="17" fillId="0" borderId="16" xfId="0" applyNumberFormat="1" applyFont="1" applyBorder="1" applyAlignment="1">
      <alignment horizontal="center" vertical="center" wrapText="1"/>
    </xf>
    <xf numFmtId="3" fontId="17" fillId="0" borderId="3" xfId="0" applyNumberFormat="1" applyFont="1" applyBorder="1" applyAlignment="1">
      <alignment horizontal="center" vertical="center" wrapText="1"/>
    </xf>
    <xf numFmtId="3" fontId="17" fillId="0" borderId="1" xfId="0" applyNumberFormat="1" applyFont="1" applyBorder="1" applyAlignment="1">
      <alignment horizontal="center" vertical="center" wrapText="1"/>
    </xf>
    <xf numFmtId="3" fontId="17" fillId="0" borderId="6" xfId="0" applyNumberFormat="1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44" fillId="0" borderId="18" xfId="0" applyFont="1" applyBorder="1" applyAlignment="1">
      <alignment horizontal="center" vertical="center"/>
    </xf>
    <xf numFmtId="0" fontId="44" fillId="0" borderId="19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44" fillId="0" borderId="21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32" fillId="4" borderId="10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/>
    </xf>
    <xf numFmtId="171" fontId="0" fillId="11" borderId="29" xfId="16" applyNumberFormat="1" applyFont="1" applyFill="1" applyBorder="1" applyAlignment="1" applyProtection="1">
      <alignment horizontal="center"/>
    </xf>
    <xf numFmtId="0" fontId="10" fillId="4" borderId="31" xfId="0" applyFont="1" applyFill="1" applyBorder="1" applyAlignment="1">
      <alignment horizontal="center" wrapText="1"/>
    </xf>
    <xf numFmtId="0" fontId="10" fillId="4" borderId="32" xfId="0" applyFont="1" applyFill="1" applyBorder="1" applyAlignment="1">
      <alignment horizontal="center" wrapText="1"/>
    </xf>
    <xf numFmtId="0" fontId="36" fillId="4" borderId="32" xfId="0" applyFont="1" applyFill="1" applyBorder="1" applyAlignment="1">
      <alignment horizontal="center" wrapText="1"/>
    </xf>
    <xf numFmtId="10" fontId="10" fillId="4" borderId="32" xfId="1" applyNumberFormat="1" applyFont="1" applyFill="1" applyBorder="1" applyAlignment="1" applyProtection="1">
      <alignment horizontal="center" wrapText="1"/>
    </xf>
    <xf numFmtId="0" fontId="10" fillId="4" borderId="33" xfId="0" applyFont="1" applyFill="1" applyBorder="1" applyAlignment="1">
      <alignment horizontal="center" wrapText="1"/>
    </xf>
    <xf numFmtId="0" fontId="11" fillId="9" borderId="34" xfId="0" applyFont="1" applyFill="1" applyBorder="1" applyAlignment="1">
      <alignment horizontal="center"/>
    </xf>
    <xf numFmtId="10" fontId="0" fillId="9" borderId="28" xfId="0" applyNumberFormat="1" applyFill="1" applyBorder="1" applyAlignment="1">
      <alignment horizontal="center"/>
    </xf>
    <xf numFmtId="6" fontId="0" fillId="9" borderId="28" xfId="0" applyNumberFormat="1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37" fontId="0" fillId="9" borderId="11" xfId="0" applyNumberFormat="1" applyFill="1" applyBorder="1" applyAlignment="1">
      <alignment horizontal="center"/>
    </xf>
    <xf numFmtId="2" fontId="0" fillId="11" borderId="28" xfId="0" applyNumberFormat="1" applyFill="1" applyBorder="1" applyAlignment="1">
      <alignment horizontal="center"/>
    </xf>
    <xf numFmtId="171" fontId="0" fillId="11" borderId="35" xfId="16" applyNumberFormat="1" applyFont="1" applyFill="1" applyBorder="1" applyAlignment="1" applyProtection="1">
      <alignment horizontal="center"/>
    </xf>
  </cellXfs>
  <cellStyles count="18">
    <cellStyle name="Hiperlink" xfId="3" builtinId="8" hidden="1"/>
    <cellStyle name="Hiperlink Visitado" xfId="4" builtinId="9" hidden="1"/>
    <cellStyle name="Moeda" xfId="16" builtinId="4"/>
    <cellStyle name="Normal" xfId="0" builtinId="0"/>
    <cellStyle name="Normal 2" xfId="5" xr:uid="{00000000-0005-0000-0000-000003000000}"/>
    <cellStyle name="Normal 3" xfId="6" xr:uid="{00000000-0005-0000-0000-000004000000}"/>
    <cellStyle name="Normal 3 2" xfId="7" xr:uid="{00000000-0005-0000-0000-000005000000}"/>
    <cellStyle name="Normal 3 3" xfId="8" xr:uid="{00000000-0005-0000-0000-000006000000}"/>
    <cellStyle name="Normal 3 4" xfId="9" xr:uid="{00000000-0005-0000-0000-000007000000}"/>
    <cellStyle name="Normal 3 4 2" xfId="10" xr:uid="{00000000-0005-0000-0000-000008000000}"/>
    <cellStyle name="Normal 3 4 3" xfId="12" xr:uid="{00000000-0005-0000-0000-000009000000}"/>
    <cellStyle name="Normal 3 4 4" xfId="14" xr:uid="{00000000-0005-0000-0000-00000A000000}"/>
    <cellStyle name="Porcentagem" xfId="1" builtinId="5"/>
    <cellStyle name="Vírgula" xfId="2" builtinId="3"/>
    <cellStyle name="Vírgula 2" xfId="11" xr:uid="{00000000-0005-0000-0000-00000D000000}"/>
    <cellStyle name="Vírgula 2 2" xfId="17" xr:uid="{B22AFD65-2E6D-4370-BF5C-84FE89682E72}"/>
    <cellStyle name="Vírgula 3" xfId="13" xr:uid="{00000000-0005-0000-0000-00000E000000}"/>
    <cellStyle name="Vírgula 4" xfId="15" xr:uid="{00000000-0005-0000-0000-00000F000000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7" formatCode="dd/mm/yyyy\ hh:mm"/>
    </dxf>
    <dxf>
      <numFmt numFmtId="27" formatCode="dd/mm/yyyy\ hh:mm"/>
    </dxf>
    <dxf>
      <numFmt numFmtId="27" formatCode="dd/mm/yyyy\ 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1" formatCode="_(&quot;R$ &quot;* #,##0_);_(&quot;R$ &quot;* \(#,##0\);_(&quot;R$ &quot;* &quot;-&quot;??_);_(@_)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  <protection locked="1" hidden="0"/>
    </dxf>
    <dxf>
      <numFmt numFmtId="2" formatCode="0.00"/>
      <fill>
        <patternFill patternType="solid">
          <fgColor indexed="64"/>
          <bgColor rgb="FFFFFF9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5" formatCode="#,##0;\-#,##0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indexed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0" formatCode="&quot;R$&quot;\ #,##0;[Red]\-&quot;R$&quot;\ #,##0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numFmt numFmtId="14" formatCode="0.00%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indexed="11"/>
        </patternFill>
      </fill>
    </dxf>
  </dxfs>
  <tableStyles count="0" defaultTableStyle="TableStyleMedium9" defaultPivotStyle="PivotStyleLight16"/>
  <colors>
    <mruColors>
      <color rgb="FFE9D3BD"/>
      <color rgb="FF6633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2E2E3585-523B-4715-A677-DFD8803D24C5}"/>
            </a:ext>
          </a:extLst>
        </xdr:cNvPr>
        <xdr:cNvSpPr>
          <a:spLocks noChangeAspect="1" noChangeArrowheads="1"/>
        </xdr:cNvSpPr>
      </xdr:nvSpPr>
      <xdr:spPr bwMode="auto">
        <a:xfrm>
          <a:off x="6391275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18407"/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9BE4E9D7-A9E6-4D6D-A337-286098034704}"/>
            </a:ext>
          </a:extLst>
        </xdr:cNvPr>
        <xdr:cNvSpPr>
          <a:spLocks noChangeAspect="1" noChangeArrowheads="1"/>
        </xdr:cNvSpPr>
      </xdr:nvSpPr>
      <xdr:spPr bwMode="auto">
        <a:xfrm>
          <a:off x="8715375" y="971550"/>
          <a:ext cx="304800" cy="318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</xdr:row>
      <xdr:rowOff>0</xdr:rowOff>
    </xdr:from>
    <xdr:ext cx="304800" cy="304800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ECD8A517-804A-497F-90E7-1A4754109A3B}"/>
            </a:ext>
          </a:extLst>
        </xdr:cNvPr>
        <xdr:cNvSpPr>
          <a:spLocks noChangeAspect="1" noChangeArrowheads="1"/>
        </xdr:cNvSpPr>
      </xdr:nvSpPr>
      <xdr:spPr bwMode="auto">
        <a:xfrm>
          <a:off x="5810250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322718D5-30D7-4ED3-9896-BF37F0C390BA}"/>
            </a:ext>
          </a:extLst>
        </xdr:cNvPr>
        <xdr:cNvSpPr>
          <a:spLocks noChangeAspect="1" noChangeArrowheads="1"/>
        </xdr:cNvSpPr>
      </xdr:nvSpPr>
      <xdr:spPr bwMode="auto">
        <a:xfrm>
          <a:off x="4648200" y="809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70556</xdr:colOff>
      <xdr:row>2</xdr:row>
      <xdr:rowOff>84667</xdr:rowOff>
    </xdr:from>
    <xdr:to>
      <xdr:col>17</xdr:col>
      <xdr:colOff>353</xdr:colOff>
      <xdr:row>8</xdr:row>
      <xdr:rowOff>81844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070CC76-074F-BC28-6E98-02F9CF745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445" y="451556"/>
          <a:ext cx="5921727" cy="1535288"/>
        </a:xfrm>
        <a:prstGeom prst="rect">
          <a:avLst/>
        </a:prstGeom>
      </xdr:spPr>
    </xdr:pic>
    <xdr:clientData/>
  </xdr:twoCellAnchor>
  <xdr:twoCellAnchor editAs="oneCell">
    <xdr:from>
      <xdr:col>17</xdr:col>
      <xdr:colOff>812819</xdr:colOff>
      <xdr:row>3</xdr:row>
      <xdr:rowOff>28222</xdr:rowOff>
    </xdr:from>
    <xdr:to>
      <xdr:col>20</xdr:col>
      <xdr:colOff>815863</xdr:colOff>
      <xdr:row>7</xdr:row>
      <xdr:rowOff>155222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031894B-CEB7-224C-9BA0-245F06265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2708" y="550333"/>
          <a:ext cx="3841267" cy="1171222"/>
        </a:xfrm>
        <a:prstGeom prst="rect">
          <a:avLst/>
        </a:prstGeom>
      </xdr:spPr>
    </xdr:pic>
    <xdr:clientData/>
  </xdr:twoCellAnchor>
  <xdr:twoCellAnchor editAs="oneCell">
    <xdr:from>
      <xdr:col>20</xdr:col>
      <xdr:colOff>1213556</xdr:colOff>
      <xdr:row>2</xdr:row>
      <xdr:rowOff>14113</xdr:rowOff>
    </xdr:from>
    <xdr:to>
      <xdr:col>23</xdr:col>
      <xdr:colOff>1298223</xdr:colOff>
      <xdr:row>8</xdr:row>
      <xdr:rowOff>60877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6A8B3B5-B9FB-7044-B1C4-F2C7A8460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41667" y="381002"/>
          <a:ext cx="3062111" cy="158487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A73BE2F-AC51-4C7B-A54E-1929E5011D75}" autoFormatId="16" applyNumberFormats="0" applyBorderFormats="0" applyFontFormats="0" applyPatternFormats="0" applyAlignmentFormats="0" applyWidthHeightFormats="0">
  <queryTableRefresh nextId="39">
    <queryTableFields count="38">
      <queryTableField id="1" name="anexos_unid" tableColumnId="1"/>
      <queryTableField id="2" name="Prod_unid" tableColumnId="2"/>
      <queryTableField id="3" name="Empresa_unid" tableColumnId="3"/>
      <queryTableField id="4" name="NumPer_unid" tableColumnId="4"/>
      <queryTableField id="5" name="Obra_unid" tableColumnId="5"/>
      <queryTableField id="6" name="NumObe_unid" tableColumnId="6"/>
      <queryTableField id="7" name="Cod_obe" tableColumnId="7"/>
      <queryTableField id="8" name="FracaoIdeal_unid" tableColumnId="8"/>
      <queryTableField id="9" name="FracaoIdealDecimal_unid" tableColumnId="9"/>
      <queryTableField id="10" name="Identificador_unid" tableColumnId="10"/>
      <queryTableField id="11" name="Qtde_unid" tableColumnId="11"/>
      <queryTableField id="12" name="Codigo_Unid" tableColumnId="12"/>
      <queryTableField id="13" name="PorcentPr_Unid" tableColumnId="13"/>
      <queryTableField id="14" name="Vendido_unid" tableColumnId="14"/>
      <queryTableField id="15" name="TipoContrato_udt" tableColumnId="15"/>
      <queryTableField id="16" name="NumCategStatus_unid" tableColumnId="16"/>
      <queryTableField id="17" name="Desc_csup" tableColumnId="17"/>
      <queryTableField id="18" name="CodTipProd_unid" tableColumnId="18"/>
      <queryTableField id="19" name="Descricao_tipprod" tableColumnId="19"/>
      <queryTableField id="20" name="ReterPrimAluguel_udt" tableColumnId="20"/>
      <queryTableField id="21" name="PorcentComissao_unid" tableColumnId="21"/>
      <queryTableField id="22" name="DataReconhecimentoReceitaMapa_unid" tableColumnId="22"/>
      <queryTableField id="23" name="DataEntregaChaves_unid" tableColumnId="23"/>
      <queryTableField id="24" name="DataCad_unid" tableColumnId="24"/>
      <queryTableField id="25" name="UsrCad_unid" tableColumnId="25"/>
      <queryTableField id="26" name="C1_unid" tableColumnId="26"/>
      <queryTableField id="27" name="C2_unid" tableColumnId="27"/>
      <queryTableField id="28" name="C3_unid" tableColumnId="28"/>
      <queryTableField id="29" name="C4_unid" tableColumnId="29"/>
      <queryTableField id="30" name="C5_unid" tableColumnId="30"/>
      <queryTableField id="31" name="C6_unid" tableColumnId="31"/>
      <queryTableField id="32" name="C7_unid" tableColumnId="32"/>
      <queryTableField id="33" name="C8_unid" tableColumnId="33"/>
      <queryTableField id="34" name="C9_unid" tableColumnId="34"/>
      <queryTableField id="35" name="PrecoMin" tableColumnId="35"/>
      <queryTableField id="36" name="Descr_status" tableColumnId="36"/>
      <queryTableField id="37" name="ObjEspelhoTop_unid" tableColumnId="37"/>
      <queryTableField id="38" name="ObjEspelhoLeft_unid" tableColumnId="3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4865EF-5007-4D46-991B-1FD80ABD8BE1}" name="TV_Infinity" displayName="TV_Infinity" ref="B79:H450" totalsRowShown="0" headerRowDxfId="26" headerRowBorderDxfId="24" tableBorderDxfId="25">
  <autoFilter ref="B79:H450" xr:uid="{5A4865EF-5007-4D46-991B-1FD80ABD8BE1}">
    <filterColumn colId="3">
      <filters>
        <filter val="Disponível"/>
      </filters>
    </filterColumn>
  </autoFilter>
  <tableColumns count="7">
    <tableColumn id="1" xr3:uid="{C19146BC-DD6B-4A89-9600-D9B600FF7C6F}" name="UNIDADE" dataDxfId="23">
      <calculatedColumnFormula>Tabelas!B23</calculatedColumnFormula>
    </tableColumn>
    <tableColumn id="2" xr3:uid="{79905DF0-4CB8-4D77-8F56-EBBB29AB4677}" name="Peso %" dataDxfId="22">
      <calculatedColumnFormula>L80</calculatedColumnFormula>
    </tableColumn>
    <tableColumn id="3" xr3:uid="{8A9007F9-BD54-48BC-8BD4-845D81012C1B}" name="Preço base (Não alterar)" dataDxfId="21"/>
    <tableColumn id="4" xr3:uid="{2E0F7F6A-4404-4BCF-A65A-5C6052900143}" name="Status" dataDxfId="20"/>
    <tableColumn id="5" xr3:uid="{BB82A322-CB31-4145-9541-FA28702CA84D}" name="VGV Tabela" dataDxfId="19">
      <calculatedColumnFormula>G80*D80*C80</calculatedColumnFormula>
    </tableColumn>
    <tableColumn id="6" xr3:uid="{CF061491-B705-4A5D-A01B-4C6D447B90E1}" name="Area Privativa" dataDxfId="18">
      <calculatedColumnFormula>VLOOKUP($B80,Tabelas!$B$21:$C$450,2,0)</calculatedColumnFormula>
    </tableColumn>
    <tableColumn id="7" xr3:uid="{C51FF434-E23A-47CE-A2B4-5CCB96772E1B}" name="Preço/m2 Tabela" dataDxfId="17" dataCellStyle="Moeda">
      <calculatedColumnFormula>F80/G80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A67D01-9414-4EE6-9962-60D692F2C3C4}" name="Consulta1" displayName="Consulta1" ref="A1:AL55" tableType="queryTable" totalsRowShown="0">
  <autoFilter ref="A1:AL55" xr:uid="{A9A67D01-9414-4EE6-9962-60D692F2C3C4}"/>
  <tableColumns count="38">
    <tableColumn id="1" xr3:uid="{D1F9B4A4-3C0E-48D2-96CC-FE0DA6E04D78}" uniqueName="1" name="anexos_unid" queryTableFieldId="1"/>
    <tableColumn id="2" xr3:uid="{D24C2D66-120E-4DE0-8B10-980EBA34CB28}" uniqueName="2" name="Prod_unid" queryTableFieldId="2"/>
    <tableColumn id="3" xr3:uid="{1BE2ABB4-60CD-456A-AB62-AE8BA4120EF4}" uniqueName="3" name="Empresa_unid" queryTableFieldId="3"/>
    <tableColumn id="4" xr3:uid="{6E74E7D4-C54F-4F69-879E-22FEE52D02E9}" uniqueName="4" name="NumPer_unid" queryTableFieldId="4"/>
    <tableColumn id="5" xr3:uid="{6D44C5DF-E10F-497E-8564-65335BBCDEBB}" uniqueName="5" name="Obra_unid" queryTableFieldId="5"/>
    <tableColumn id="6" xr3:uid="{080EB34F-26A1-4CF5-BA97-C823D4AA648B}" uniqueName="6" name="NumObe_unid" queryTableFieldId="6"/>
    <tableColumn id="7" xr3:uid="{5D0EB524-AEB8-4AF0-838B-B1CC3E57EBE5}" uniqueName="7" name="Cod_obe" queryTableFieldId="7"/>
    <tableColumn id="8" xr3:uid="{480928BB-543D-44C9-91FB-1D76A605DA5E}" uniqueName="8" name="FracaoIdeal_unid" queryTableFieldId="8"/>
    <tableColumn id="9" xr3:uid="{3474DB76-03D5-4A64-B0B4-4EA7597EBA66}" uniqueName="9" name="FracaoIdealDecimal_unid" queryTableFieldId="9"/>
    <tableColumn id="10" xr3:uid="{645E6B09-73E4-402C-9694-957ECAFF8FED}" uniqueName="10" name="Identificador_unid" queryTableFieldId="10"/>
    <tableColumn id="11" xr3:uid="{78B7D052-5FCA-41BB-B90C-123C4C39D269}" uniqueName="11" name="Qtde_unid" queryTableFieldId="11"/>
    <tableColumn id="12" xr3:uid="{72EA3CCD-C7DA-492F-B8FF-91A9E3D13583}" uniqueName="12" name="Codigo_Unid" queryTableFieldId="12"/>
    <tableColumn id="13" xr3:uid="{DEBE0821-74E0-4664-A731-48078873DE16}" uniqueName="13" name="PorcentPr_Unid" queryTableFieldId="13"/>
    <tableColumn id="14" xr3:uid="{79E4103A-32D2-444E-A026-7926BF92C50D}" uniqueName="14" name="Vendido_unid" queryTableFieldId="14"/>
    <tableColumn id="15" xr3:uid="{B336A114-6D04-44A1-B5A1-CB288970DDA3}" uniqueName="15" name="TipoContrato_udt" queryTableFieldId="15"/>
    <tableColumn id="16" xr3:uid="{1673C413-72DD-4397-89D5-88C6BF205CF9}" uniqueName="16" name="NumCategStatus_unid" queryTableFieldId="16"/>
    <tableColumn id="17" xr3:uid="{0F62414B-6C35-4EDB-A6F9-164731A943BB}" uniqueName="17" name="Desc_csup" queryTableFieldId="17"/>
    <tableColumn id="18" xr3:uid="{C8452BD4-C3AB-4568-8801-147F787CED4E}" uniqueName="18" name="CodTipProd_unid" queryTableFieldId="18"/>
    <tableColumn id="19" xr3:uid="{AB73E473-D16E-4F0B-95E5-278B37ACFC3D}" uniqueName="19" name="Descricao_tipprod" queryTableFieldId="19"/>
    <tableColumn id="20" xr3:uid="{4B894EC5-98D4-4562-A7E3-87ED143C817C}" uniqueName="20" name="ReterPrimAluguel_udt" queryTableFieldId="20"/>
    <tableColumn id="21" xr3:uid="{DC44FDA8-8357-4D94-A225-FA9469E8DABB}" uniqueName="21" name="PorcentComissao_unid" queryTableFieldId="21"/>
    <tableColumn id="22" xr3:uid="{5387BEB5-8D66-49DF-9DF8-4CC831CD469A}" uniqueName="22" name="DataReconhecimentoReceitaMapa_unid" queryTableFieldId="22" dataDxfId="16"/>
    <tableColumn id="23" xr3:uid="{B0028D85-0304-4501-AE4A-EB72FF983017}" uniqueName="23" name="DataEntregaChaves_unid" queryTableFieldId="23" dataDxfId="15"/>
    <tableColumn id="24" xr3:uid="{9F20CF6F-CFAF-436F-99C0-1E6E45778EC1}" uniqueName="24" name="DataCad_unid" queryTableFieldId="24" dataDxfId="14"/>
    <tableColumn id="25" xr3:uid="{D6418BBB-5FDE-407E-9DC6-B94611579B81}" uniqueName="25" name="UsrCad_unid" queryTableFieldId="25"/>
    <tableColumn id="26" xr3:uid="{FA98AE05-D6F4-4962-9E7A-50CA05956CAA}" uniqueName="26" name="C1_unid" queryTableFieldId="26"/>
    <tableColumn id="27" xr3:uid="{ED88FB61-FCE4-4797-A70D-7178D2E2C050}" uniqueName="27" name="C2_unid" queryTableFieldId="27"/>
    <tableColumn id="28" xr3:uid="{610964BB-C338-40A2-A024-404D57FADF1D}" uniqueName="28" name="C3_unid" queryTableFieldId="28"/>
    <tableColumn id="29" xr3:uid="{1586EE1D-98AF-43DE-93A4-3F03DAEB2D79}" uniqueName="29" name="C4_unid" queryTableFieldId="29"/>
    <tableColumn id="30" xr3:uid="{B5F8624B-0F3D-4845-9993-6B3F357C2536}" uniqueName="30" name="C5_unid" queryTableFieldId="30"/>
    <tableColumn id="31" xr3:uid="{5D496CE4-2347-4C80-AC9C-FACEAB69BC1F}" uniqueName="31" name="C6_unid" queryTableFieldId="31"/>
    <tableColumn id="32" xr3:uid="{0A1CEC02-EEC6-4B09-B0B5-541C58DA0383}" uniqueName="32" name="C7_unid" queryTableFieldId="32"/>
    <tableColumn id="33" xr3:uid="{E37EA7B1-0F2C-412E-981D-00DFF61BA4CC}" uniqueName="33" name="C8_unid" queryTableFieldId="33"/>
    <tableColumn id="34" xr3:uid="{C04AE663-E9B9-4341-B898-5AC7ACA364A5}" uniqueName="34" name="C9_unid" queryTableFieldId="34"/>
    <tableColumn id="35" xr3:uid="{13E2C78F-69B5-457D-B7C0-BC8DC12124A1}" uniqueName="35" name="PrecoMin" queryTableFieldId="35"/>
    <tableColumn id="36" xr3:uid="{BEE026CE-D842-4CBF-B961-F93A79F47961}" uniqueName="36" name="Descr_status" queryTableFieldId="36"/>
    <tableColumn id="37" xr3:uid="{B25EFA01-8664-41D3-9FC8-9870ECD77E32}" uniqueName="37" name="ObjEspelhoTop_unid" queryTableFieldId="37"/>
    <tableColumn id="38" xr3:uid="{423334AA-671B-419E-B7BA-53D482DDAC17}" uniqueName="38" name="ObjEspelhoLeft_unid" queryTableFieldId="3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C2897-6B59-4DE2-9591-36B6714E5147}">
  <dimension ref="A1:AQ953"/>
  <sheetViews>
    <sheetView tabSelected="1" topLeftCell="A63" zoomScale="180" zoomScaleNormal="140" workbookViewId="0">
      <selection activeCell="D97" sqref="D97"/>
    </sheetView>
  </sheetViews>
  <sheetFormatPr defaultColWidth="9.140625" defaultRowHeight="12.95"/>
  <cols>
    <col min="1" max="1" width="14.140625" customWidth="1"/>
    <col min="2" max="2" width="16" customWidth="1"/>
    <col min="3" max="3" width="18.7109375" customWidth="1"/>
    <col min="4" max="4" width="21.7109375" customWidth="1"/>
    <col min="5" max="5" width="15.7109375" customWidth="1"/>
    <col min="6" max="6" width="14.42578125" customWidth="1"/>
    <col min="7" max="7" width="22.28515625" customWidth="1"/>
    <col min="8" max="8" width="16.5703125" customWidth="1"/>
    <col min="9" max="9" width="14.7109375" customWidth="1"/>
    <col min="10" max="10" width="12.7109375" customWidth="1"/>
    <col min="11" max="11" width="14.7109375" customWidth="1"/>
    <col min="12" max="12" width="12.7109375" customWidth="1"/>
    <col min="13" max="13" width="13.7109375" customWidth="1"/>
    <col min="14" max="14" width="13.42578125" customWidth="1"/>
    <col min="15" max="15" width="14.28515625" bestFit="1" customWidth="1"/>
    <col min="16" max="16" width="14.42578125" bestFit="1" customWidth="1"/>
    <col min="17" max="17" width="15.28515625" customWidth="1"/>
    <col min="18" max="21" width="15.7109375" customWidth="1"/>
    <col min="23" max="23" width="10.42578125" customWidth="1"/>
    <col min="25" max="25" width="11" customWidth="1"/>
    <col min="27" max="27" width="11.140625" customWidth="1"/>
    <col min="29" max="29" width="11.7109375" customWidth="1"/>
    <col min="31" max="31" width="11.7109375" customWidth="1"/>
    <col min="33" max="33" width="11.7109375" customWidth="1"/>
    <col min="35" max="35" width="11.7109375" customWidth="1"/>
    <col min="37" max="37" width="11.7109375" customWidth="1"/>
    <col min="39" max="39" width="11.7109375" customWidth="1"/>
    <col min="41" max="41" width="11.7109375" customWidth="1"/>
    <col min="43" max="43" width="11.7109375" customWidth="1"/>
    <col min="45" max="45" width="11.42578125" bestFit="1" customWidth="1"/>
    <col min="47" max="47" width="11.42578125" bestFit="1" customWidth="1"/>
    <col min="49" max="49" width="11.42578125" bestFit="1" customWidth="1"/>
    <col min="51" max="51" width="11.42578125" bestFit="1" customWidth="1"/>
    <col min="53" max="53" width="11.42578125" bestFit="1" customWidth="1"/>
    <col min="55" max="55" width="11.42578125" bestFit="1" customWidth="1"/>
    <col min="57" max="57" width="11.42578125" bestFit="1" customWidth="1"/>
    <col min="59" max="59" width="11.42578125" bestFit="1" customWidth="1"/>
  </cols>
  <sheetData>
    <row r="1" spans="1:18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  <c r="M1" s="20"/>
      <c r="N1" s="20"/>
      <c r="O1" s="20"/>
      <c r="P1" s="20"/>
      <c r="Q1" s="20"/>
    </row>
    <row r="2" spans="1:18" s="25" customFormat="1">
      <c r="A2" s="21"/>
      <c r="B2" s="22"/>
      <c r="C2" s="22"/>
      <c r="D2" s="23"/>
      <c r="E2" s="23"/>
      <c r="F2" s="22"/>
      <c r="G2" s="22"/>
      <c r="H2" s="22"/>
      <c r="I2" s="22"/>
      <c r="J2" s="22"/>
      <c r="K2" s="22"/>
      <c r="L2" s="24"/>
    </row>
    <row r="3" spans="1:18" ht="12.75" customHeight="1">
      <c r="A3" s="22"/>
      <c r="B3" s="270" t="s">
        <v>1</v>
      </c>
      <c r="C3" s="270"/>
      <c r="D3" s="26" t="s">
        <v>2</v>
      </c>
      <c r="E3" s="26" t="s">
        <v>3</v>
      </c>
      <c r="F3" s="271" t="s">
        <v>4</v>
      </c>
      <c r="G3" s="271" t="s">
        <v>5</v>
      </c>
      <c r="H3" s="22"/>
      <c r="I3" s="22"/>
      <c r="J3" s="22"/>
      <c r="K3" s="22"/>
      <c r="L3" s="24"/>
      <c r="M3" s="25"/>
      <c r="N3" s="25"/>
      <c r="O3" s="25"/>
      <c r="P3" s="25"/>
      <c r="Q3" s="25"/>
    </row>
    <row r="4" spans="1:18" ht="12.75" customHeight="1">
      <c r="A4" s="22"/>
      <c r="B4" s="27" t="s">
        <v>6</v>
      </c>
      <c r="C4" s="28"/>
      <c r="D4" s="29">
        <v>2023</v>
      </c>
      <c r="E4" s="29">
        <v>3</v>
      </c>
      <c r="F4" s="272"/>
      <c r="G4" s="272"/>
      <c r="H4" s="30"/>
      <c r="I4" s="30"/>
      <c r="J4" s="30"/>
      <c r="K4" s="30"/>
      <c r="L4" s="24"/>
      <c r="M4" s="25"/>
      <c r="N4" s="25"/>
      <c r="O4" s="25"/>
      <c r="P4" s="25"/>
      <c r="Q4" s="25"/>
    </row>
    <row r="5" spans="1:18" ht="12.75" customHeight="1">
      <c r="A5" s="22"/>
      <c r="B5" s="27" t="s">
        <v>7</v>
      </c>
      <c r="C5" s="31">
        <f ca="1">TODAY()</f>
        <v>45121</v>
      </c>
      <c r="D5" s="29">
        <f ca="1">YEAR(C5)</f>
        <v>2023</v>
      </c>
      <c r="E5" s="29">
        <v>7</v>
      </c>
      <c r="F5" s="273"/>
      <c r="G5" s="273"/>
      <c r="H5" s="22"/>
      <c r="I5" s="22"/>
      <c r="J5" s="22"/>
      <c r="K5" s="22"/>
      <c r="L5" s="24"/>
      <c r="M5" s="25"/>
      <c r="N5" s="25"/>
      <c r="O5" s="25"/>
      <c r="P5" s="25"/>
      <c r="Q5" s="25"/>
    </row>
    <row r="6" spans="1:18" ht="12.75" customHeight="1">
      <c r="A6" s="22"/>
      <c r="B6" s="27" t="s">
        <v>8</v>
      </c>
      <c r="C6" s="32">
        <v>46447</v>
      </c>
      <c r="D6" s="29">
        <f>YEAR(C6)</f>
        <v>2027</v>
      </c>
      <c r="E6" s="29">
        <v>3</v>
      </c>
      <c r="F6" s="33">
        <f ca="1">IF(DAYS360(DATE(D5,E5,1),C6)/30&lt;0,0,DAYS360(DATE(D5,E5,1),C6)/30)</f>
        <v>44</v>
      </c>
      <c r="G6" s="232">
        <f ca="1">F6-1</f>
        <v>43</v>
      </c>
      <c r="H6" s="34"/>
      <c r="I6" s="35"/>
      <c r="J6" s="30"/>
      <c r="K6" s="30"/>
      <c r="L6" s="24"/>
      <c r="M6" s="25"/>
      <c r="N6" s="25"/>
      <c r="O6" s="25"/>
      <c r="P6" s="25"/>
      <c r="Q6" s="25"/>
    </row>
    <row r="7" spans="1:18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4"/>
      <c r="M7" s="25"/>
      <c r="N7" s="25"/>
      <c r="O7" s="25"/>
      <c r="P7" s="25"/>
      <c r="Q7" s="25"/>
    </row>
    <row r="8" spans="1:18" ht="14.1">
      <c r="A8" s="22"/>
      <c r="B8" s="36" t="s">
        <v>9</v>
      </c>
      <c r="C8" s="36" t="s">
        <v>10</v>
      </c>
      <c r="D8" s="36" t="s">
        <v>11</v>
      </c>
      <c r="E8" s="37" t="s">
        <v>12</v>
      </c>
      <c r="F8" s="22"/>
      <c r="G8" s="25"/>
      <c r="H8" s="38" t="s">
        <v>13</v>
      </c>
      <c r="I8" s="38" t="s">
        <v>14</v>
      </c>
      <c r="J8" s="38" t="s">
        <v>15</v>
      </c>
      <c r="K8" s="38" t="s">
        <v>16</v>
      </c>
      <c r="L8" s="22"/>
      <c r="M8" s="24"/>
      <c r="N8" s="25"/>
      <c r="O8" s="39"/>
      <c r="P8" s="39"/>
      <c r="Q8" s="25"/>
      <c r="R8" s="25"/>
    </row>
    <row r="9" spans="1:18">
      <c r="A9" s="22"/>
      <c r="B9" s="40" t="s">
        <v>17</v>
      </c>
      <c r="C9" s="41"/>
      <c r="D9" s="42">
        <f>C9*$C$495</f>
        <v>0</v>
      </c>
      <c r="E9" s="43" t="s">
        <v>18</v>
      </c>
      <c r="F9" s="44"/>
      <c r="G9" s="45" t="s">
        <v>19</v>
      </c>
      <c r="H9" s="7">
        <f>COUNTA(B81:B396)</f>
        <v>316</v>
      </c>
      <c r="I9" s="46"/>
      <c r="J9" s="46">
        <f>COUNTIF(E81:E396,"&lt;&gt;Disponível")</f>
        <v>277</v>
      </c>
      <c r="K9" s="43">
        <f>H9-I9-J9</f>
        <v>39</v>
      </c>
      <c r="L9" s="30"/>
      <c r="M9" s="24"/>
      <c r="N9" s="47"/>
      <c r="O9" s="39"/>
      <c r="P9" s="39"/>
      <c r="Q9" s="25"/>
      <c r="R9" s="25"/>
    </row>
    <row r="10" spans="1:18">
      <c r="A10" s="22"/>
      <c r="B10" s="27" t="s">
        <v>20</v>
      </c>
      <c r="C10" s="42"/>
      <c r="D10" s="42">
        <f ca="1">C10*(1+0.9489%)^(ROUND((DATE(D5,E5,1)-DATE(D4,E4,1))/30,0))</f>
        <v>0</v>
      </c>
      <c r="E10" s="44"/>
      <c r="F10" s="44"/>
      <c r="G10" s="44"/>
      <c r="H10" s="22"/>
      <c r="I10" s="48"/>
      <c r="J10" s="48"/>
      <c r="K10" s="48"/>
      <c r="L10" s="48"/>
      <c r="M10" s="48"/>
      <c r="N10" s="49"/>
      <c r="O10" s="39"/>
      <c r="P10" s="25"/>
      <c r="Q10" s="25"/>
    </row>
    <row r="11" spans="1:18">
      <c r="A11" s="22"/>
      <c r="B11" s="22"/>
      <c r="D11" s="22"/>
      <c r="E11" s="22"/>
      <c r="F11" s="22"/>
      <c r="G11" s="22"/>
      <c r="H11" s="22"/>
      <c r="I11" s="30"/>
      <c r="J11" s="30"/>
      <c r="K11" s="30"/>
      <c r="L11" s="24"/>
      <c r="M11" s="25"/>
      <c r="N11" s="39"/>
      <c r="O11" s="39"/>
      <c r="P11" s="25"/>
      <c r="Q11" s="25"/>
    </row>
    <row r="12" spans="1:18" ht="6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</row>
    <row r="13" spans="1:18" ht="27" customHeight="1">
      <c r="A13" s="25"/>
      <c r="B13" s="25"/>
      <c r="C13" s="38" t="s">
        <v>21</v>
      </c>
      <c r="D13" s="38" t="s">
        <v>22</v>
      </c>
      <c r="E13" s="38" t="s">
        <v>23</v>
      </c>
      <c r="F13" s="50" t="s">
        <v>13</v>
      </c>
      <c r="G13" s="51" t="s">
        <v>24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1:18">
      <c r="A14" s="25"/>
      <c r="B14" s="45" t="s">
        <v>25</v>
      </c>
      <c r="C14" s="52">
        <v>0.04</v>
      </c>
      <c r="D14" s="52">
        <v>0</v>
      </c>
      <c r="E14" s="53">
        <v>0.01</v>
      </c>
      <c r="F14" s="54">
        <f>SUM(C14:D14)+(E14)</f>
        <v>0.05</v>
      </c>
      <c r="G14" s="55">
        <v>0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1:18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8" ht="14.1">
      <c r="A16" s="25"/>
      <c r="B16" s="274" t="s">
        <v>26</v>
      </c>
      <c r="C16" s="274"/>
      <c r="D16" s="274"/>
      <c r="E16" s="274"/>
      <c r="F16" s="274"/>
      <c r="G16" s="39"/>
      <c r="H16" s="56" t="s">
        <v>27</v>
      </c>
      <c r="I16" s="57"/>
      <c r="J16" s="30"/>
      <c r="K16" s="24"/>
      <c r="L16" s="30"/>
      <c r="M16" s="25"/>
      <c r="N16" s="25"/>
      <c r="O16" s="25"/>
      <c r="P16" s="25"/>
      <c r="Q16" s="25"/>
    </row>
    <row r="17" spans="1:21" ht="14.1">
      <c r="A17" s="25"/>
      <c r="B17" s="9" t="s">
        <v>28</v>
      </c>
      <c r="C17" s="9" t="s">
        <v>29</v>
      </c>
      <c r="D17" s="10" t="s">
        <v>30</v>
      </c>
      <c r="E17" s="9" t="s">
        <v>31</v>
      </c>
      <c r="F17" s="9" t="s">
        <v>32</v>
      </c>
      <c r="G17" s="39"/>
      <c r="H17" s="56" t="s">
        <v>33</v>
      </c>
      <c r="I17" s="58"/>
      <c r="J17" s="59"/>
      <c r="K17" s="48"/>
      <c r="L17" s="48"/>
      <c r="M17" s="25"/>
      <c r="N17" s="25"/>
      <c r="O17" s="25"/>
      <c r="P17" s="25"/>
      <c r="Q17" s="25"/>
    </row>
    <row r="18" spans="1:21" ht="50.25" customHeight="1">
      <c r="A18" s="25"/>
      <c r="B18" s="60"/>
      <c r="C18" s="60"/>
      <c r="D18" s="61"/>
      <c r="E18" s="61"/>
      <c r="F18" s="61"/>
      <c r="G18" s="39"/>
      <c r="H18" s="62" t="s">
        <v>34</v>
      </c>
      <c r="I18" s="63" t="s">
        <v>35</v>
      </c>
      <c r="J18" s="30"/>
      <c r="K18" s="24"/>
      <c r="L18" s="30"/>
      <c r="M18" s="25"/>
      <c r="N18" s="25"/>
      <c r="O18" s="25"/>
      <c r="P18" s="25"/>
      <c r="Q18" s="25"/>
    </row>
    <row r="19" spans="1:21" ht="25.5" customHeight="1">
      <c r="A19" s="25"/>
      <c r="B19" s="64"/>
      <c r="C19" s="64"/>
      <c r="D19" s="64"/>
      <c r="E19" s="64"/>
      <c r="F19" s="64"/>
      <c r="H19" s="65"/>
      <c r="I19" s="30"/>
      <c r="J19" s="30"/>
      <c r="K19" s="24"/>
      <c r="L19" s="30"/>
      <c r="M19" s="25"/>
      <c r="N19" s="25"/>
      <c r="O19" s="25"/>
      <c r="P19" s="25"/>
      <c r="Q19" s="25"/>
    </row>
    <row r="20" spans="1:21" ht="25.5" customHeight="1">
      <c r="A20" s="25"/>
      <c r="B20" s="66" t="s">
        <v>36</v>
      </c>
      <c r="C20" s="55" t="s">
        <v>37</v>
      </c>
      <c r="D20" s="25"/>
      <c r="E20" s="25"/>
      <c r="F20" s="39"/>
      <c r="G20" s="67"/>
      <c r="H20" s="39"/>
      <c r="I20" s="68"/>
      <c r="J20" s="68"/>
      <c r="K20" s="68"/>
      <c r="L20" s="69"/>
      <c r="M20" s="39"/>
      <c r="N20" s="39"/>
      <c r="O20" s="25"/>
      <c r="P20" s="25"/>
      <c r="Q20" s="25"/>
    </row>
    <row r="21" spans="1:21" ht="25.5" customHeight="1">
      <c r="A21" s="25"/>
      <c r="B21" s="66" t="s">
        <v>38</v>
      </c>
      <c r="C21" s="70">
        <v>0.03</v>
      </c>
      <c r="D21" s="25"/>
      <c r="E21" s="25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25"/>
      <c r="Q21" s="25"/>
    </row>
    <row r="22" spans="1:21" ht="22.5" customHeight="1">
      <c r="A22" s="25"/>
      <c r="B22" s="66" t="s">
        <v>39</v>
      </c>
      <c r="C22" s="70">
        <v>0</v>
      </c>
      <c r="D22" s="25"/>
      <c r="E22" s="25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25"/>
      <c r="Q22" s="25"/>
    </row>
    <row r="23" spans="1:21" ht="12.75" customHeight="1"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1:21" ht="12.75" hidden="1" customHeight="1"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1:21" ht="12.75" hidden="1" customHeight="1">
      <c r="F25" s="39"/>
      <c r="G25" s="39"/>
      <c r="H25" s="39"/>
      <c r="I25" s="39"/>
      <c r="J25" s="39"/>
      <c r="K25" s="39"/>
      <c r="L25" s="39"/>
      <c r="M25" s="39"/>
      <c r="N25" s="39"/>
      <c r="O25" s="39"/>
      <c r="R25" s="257"/>
      <c r="S25" s="257"/>
      <c r="T25" s="257"/>
      <c r="U25" s="257"/>
    </row>
    <row r="26" spans="1:21" ht="25.5" hidden="1" customHeight="1">
      <c r="F26" s="39"/>
      <c r="G26" s="39"/>
      <c r="H26" s="39"/>
      <c r="I26" s="39"/>
      <c r="J26" s="39"/>
      <c r="K26" s="39"/>
      <c r="L26" s="39"/>
      <c r="M26" s="39"/>
      <c r="N26" s="39"/>
      <c r="O26" s="39"/>
      <c r="R26" s="71"/>
      <c r="S26" s="71"/>
      <c r="T26" s="71"/>
      <c r="U26" s="71"/>
    </row>
    <row r="27" spans="1:21" ht="12.75" hidden="1" customHeight="1">
      <c r="F27" s="39"/>
      <c r="G27" s="39"/>
      <c r="H27" s="39"/>
      <c r="I27" s="39"/>
      <c r="J27" s="39"/>
      <c r="K27" s="39"/>
      <c r="L27" s="39"/>
      <c r="M27" s="39"/>
      <c r="N27" s="39"/>
      <c r="O27" s="39"/>
      <c r="R27" s="72"/>
      <c r="S27" s="73"/>
      <c r="T27" s="72"/>
      <c r="U27" s="73"/>
    </row>
    <row r="28" spans="1:21" ht="12.75" hidden="1" customHeight="1">
      <c r="F28" s="39"/>
      <c r="G28" s="39"/>
      <c r="H28" s="39"/>
      <c r="I28" s="39"/>
      <c r="J28" s="39"/>
      <c r="K28" s="39"/>
      <c r="L28" s="39"/>
      <c r="M28" s="39"/>
      <c r="N28" s="39"/>
      <c r="O28" s="39"/>
      <c r="R28" s="72"/>
      <c r="S28" s="73"/>
      <c r="T28" s="72"/>
      <c r="U28" s="73"/>
    </row>
    <row r="29" spans="1:21" ht="12.75" hidden="1" customHeight="1">
      <c r="F29" s="39"/>
      <c r="G29" s="39"/>
      <c r="H29" s="39"/>
      <c r="I29" s="39"/>
      <c r="J29" s="39"/>
      <c r="K29" s="39"/>
      <c r="L29" s="39"/>
      <c r="M29" s="39"/>
      <c r="N29" s="39"/>
      <c r="O29" s="39"/>
      <c r="R29" s="72"/>
      <c r="S29" s="73"/>
      <c r="T29" s="72"/>
      <c r="U29" s="73"/>
    </row>
    <row r="30" spans="1:21" ht="12.75" hidden="1" customHeight="1">
      <c r="F30" s="39"/>
      <c r="G30" s="39"/>
      <c r="H30" s="39"/>
      <c r="I30" s="39"/>
      <c r="J30" s="39"/>
      <c r="K30" s="39"/>
      <c r="L30" s="39"/>
      <c r="M30" s="39"/>
      <c r="N30" s="39"/>
      <c r="O30" s="39"/>
      <c r="R30" s="72"/>
      <c r="S30" s="73"/>
      <c r="T30" s="72"/>
      <c r="U30" s="73"/>
    </row>
    <row r="31" spans="1:21" ht="12.75" hidden="1" customHeight="1">
      <c r="F31" s="39"/>
      <c r="G31" s="39"/>
      <c r="H31" s="39"/>
      <c r="I31" s="39"/>
      <c r="J31" s="39"/>
      <c r="K31" s="39"/>
      <c r="L31" s="39"/>
      <c r="M31" s="39"/>
      <c r="N31" s="39"/>
      <c r="O31" s="39"/>
      <c r="R31" s="72"/>
      <c r="S31" s="73"/>
      <c r="T31" s="72"/>
      <c r="U31" s="73"/>
    </row>
    <row r="32" spans="1:21" ht="12.75" hidden="1" customHeight="1">
      <c r="F32" s="39"/>
      <c r="G32" s="39"/>
      <c r="H32" s="39"/>
      <c r="I32" s="39"/>
      <c r="J32" s="39"/>
      <c r="K32" s="39"/>
      <c r="L32" s="39"/>
      <c r="M32" s="39"/>
      <c r="N32" s="39"/>
      <c r="O32" s="39"/>
      <c r="R32" s="72"/>
      <c r="S32" s="73"/>
      <c r="T32" s="72"/>
      <c r="U32" s="73"/>
    </row>
    <row r="33" spans="1:21" ht="12.75" hidden="1" customHeight="1">
      <c r="F33" s="39"/>
      <c r="G33" s="39"/>
      <c r="H33" s="39"/>
      <c r="I33" s="39"/>
      <c r="J33" s="39"/>
      <c r="K33" s="39"/>
      <c r="L33" s="39"/>
      <c r="M33" s="39"/>
      <c r="N33" s="39"/>
      <c r="O33" s="39"/>
      <c r="R33" s="72"/>
      <c r="S33" s="73"/>
      <c r="T33" s="72"/>
      <c r="U33" s="73"/>
    </row>
    <row r="34" spans="1:21" ht="12.75" hidden="1" customHeight="1">
      <c r="F34" s="39"/>
      <c r="G34" s="39"/>
      <c r="H34" s="39"/>
      <c r="I34" s="39"/>
      <c r="J34" s="39"/>
      <c r="K34" s="39"/>
      <c r="L34" s="39"/>
      <c r="M34" s="39"/>
      <c r="N34" s="39"/>
      <c r="O34" s="39"/>
      <c r="R34" s="72"/>
      <c r="S34" s="73"/>
      <c r="T34" s="72"/>
      <c r="U34" s="73"/>
    </row>
    <row r="35" spans="1:21" ht="12.75" hidden="1" customHeight="1">
      <c r="F35" s="39"/>
      <c r="G35" s="39"/>
      <c r="H35" s="39"/>
      <c r="I35" s="39"/>
      <c r="J35" s="39"/>
      <c r="K35" s="39"/>
      <c r="L35" s="39"/>
      <c r="M35" s="39"/>
      <c r="N35" s="39"/>
      <c r="O35" s="39"/>
      <c r="R35" s="72"/>
      <c r="S35" s="73"/>
      <c r="T35" s="72"/>
      <c r="U35" s="73"/>
    </row>
    <row r="36" spans="1:21" ht="12.75" hidden="1" customHeight="1">
      <c r="F36" s="39"/>
      <c r="G36" s="39"/>
      <c r="H36" s="39"/>
      <c r="I36" s="39"/>
      <c r="J36" s="39"/>
      <c r="K36" s="39"/>
      <c r="L36" s="39"/>
      <c r="M36" s="39"/>
      <c r="N36" s="39"/>
      <c r="O36" s="39"/>
      <c r="R36" s="72"/>
      <c r="S36" s="73"/>
      <c r="T36" s="72"/>
      <c r="U36" s="73"/>
    </row>
    <row r="37" spans="1:21" ht="12.75" hidden="1" customHeight="1">
      <c r="F37" s="39"/>
      <c r="G37" s="39"/>
      <c r="H37" s="39"/>
      <c r="I37" s="39"/>
      <c r="J37" s="39"/>
      <c r="K37" s="39"/>
      <c r="L37" s="39"/>
      <c r="M37" s="39"/>
      <c r="N37" s="39"/>
      <c r="O37" s="39"/>
      <c r="R37" s="74"/>
      <c r="S37" s="74"/>
      <c r="T37" s="74"/>
      <c r="U37" s="74"/>
    </row>
    <row r="38" spans="1:21" ht="12.75" customHeight="1">
      <c r="A38" s="75"/>
      <c r="B38" s="76"/>
      <c r="C38" s="72"/>
      <c r="D38" s="77"/>
      <c r="E38" s="72"/>
      <c r="F38" s="78"/>
      <c r="G38" s="79"/>
      <c r="H38" s="67"/>
      <c r="I38" s="80"/>
      <c r="J38" s="80"/>
      <c r="K38" s="80"/>
      <c r="L38" s="39"/>
      <c r="M38" s="39"/>
      <c r="N38" s="39"/>
      <c r="O38" s="39"/>
      <c r="P38" s="25"/>
      <c r="Q38" s="25"/>
    </row>
    <row r="39" spans="1:21" ht="12.75" hidden="1" customHeight="1">
      <c r="A39" s="75"/>
      <c r="B39" s="275" t="s">
        <v>40</v>
      </c>
      <c r="C39" s="275"/>
      <c r="D39" s="275"/>
      <c r="E39" s="275"/>
      <c r="F39" s="67"/>
      <c r="G39" s="39"/>
      <c r="H39" s="67"/>
      <c r="I39" s="39"/>
      <c r="J39" s="39"/>
      <c r="K39" s="39"/>
      <c r="L39" s="39"/>
      <c r="M39" s="39"/>
      <c r="N39" s="39"/>
      <c r="O39" s="39"/>
      <c r="P39" s="25"/>
      <c r="Q39" s="25"/>
    </row>
    <row r="40" spans="1:21" ht="12.75" hidden="1" customHeight="1">
      <c r="A40" s="75"/>
      <c r="B40" s="81" t="s">
        <v>41</v>
      </c>
      <c r="C40" s="81" t="s">
        <v>42</v>
      </c>
      <c r="D40" s="81" t="s">
        <v>43</v>
      </c>
      <c r="E40" s="82" t="s">
        <v>44</v>
      </c>
      <c r="F40" s="67"/>
      <c r="G40" s="39"/>
      <c r="H40" s="67"/>
      <c r="I40" s="39"/>
      <c r="J40" s="39"/>
      <c r="K40" s="39"/>
      <c r="L40" s="80"/>
      <c r="M40" s="39"/>
      <c r="N40" s="83"/>
      <c r="O40" s="39"/>
      <c r="P40" s="25"/>
      <c r="Q40" s="25"/>
    </row>
    <row r="41" spans="1:21" ht="12.75" hidden="1" customHeight="1">
      <c r="A41" s="84">
        <v>1</v>
      </c>
      <c r="B41" s="6" t="s">
        <v>45</v>
      </c>
      <c r="C41" s="8" t="e">
        <f t="shared" ref="C41:C60" si="0">SUMIF($D$81:$D$396,B41,$G$81:$G$396)/COUNTIF($D$81:$D$396,B41)</f>
        <v>#DIV/0!</v>
      </c>
      <c r="D41" s="85" t="e">
        <f>E494*C41</f>
        <v>#DIV/0!</v>
      </c>
      <c r="E41" s="86" t="e">
        <f>D41/C41</f>
        <v>#DIV/0!</v>
      </c>
      <c r="F41" s="87"/>
      <c r="G41" s="87"/>
      <c r="H41" s="88"/>
      <c r="I41" s="39"/>
      <c r="J41" s="39"/>
      <c r="K41" s="39"/>
      <c r="L41" s="39"/>
      <c r="M41" s="39"/>
      <c r="N41" s="39"/>
      <c r="O41" s="39"/>
      <c r="P41" s="25"/>
      <c r="Q41" s="25"/>
    </row>
    <row r="42" spans="1:21" ht="12.75" hidden="1" customHeight="1">
      <c r="A42" s="84">
        <v>2</v>
      </c>
      <c r="B42" s="6" t="s">
        <v>46</v>
      </c>
      <c r="C42" s="8" t="e">
        <f t="shared" si="0"/>
        <v>#DIV/0!</v>
      </c>
      <c r="D42" s="85" t="e">
        <f>G494*C42</f>
        <v>#DIV/0!</v>
      </c>
      <c r="E42" s="86" t="e">
        <f t="shared" ref="E42:E51" si="1">D42/C42</f>
        <v>#DIV/0!</v>
      </c>
      <c r="F42" s="87"/>
      <c r="G42" s="87"/>
      <c r="H42" s="88"/>
      <c r="I42" s="39"/>
      <c r="J42" s="39"/>
      <c r="K42" s="39"/>
      <c r="L42" s="39"/>
      <c r="M42" s="39"/>
      <c r="N42" s="39"/>
      <c r="O42" s="39"/>
      <c r="P42" s="25"/>
      <c r="Q42" s="25"/>
    </row>
    <row r="43" spans="1:21" ht="12.75" hidden="1" customHeight="1">
      <c r="A43" s="84">
        <v>3</v>
      </c>
      <c r="B43" s="6" t="s">
        <v>47</v>
      </c>
      <c r="C43" s="8" t="e">
        <f t="shared" si="0"/>
        <v>#DIV/0!</v>
      </c>
      <c r="D43" s="85" t="e">
        <f>I494*C43</f>
        <v>#DIV/0!</v>
      </c>
      <c r="E43" s="86" t="e">
        <f t="shared" si="1"/>
        <v>#DIV/0!</v>
      </c>
      <c r="F43" s="87"/>
      <c r="G43" s="87"/>
      <c r="H43" s="88"/>
      <c r="I43" s="39"/>
      <c r="J43" s="39"/>
      <c r="K43" s="39"/>
      <c r="L43" s="39"/>
      <c r="M43" s="39"/>
      <c r="N43" s="39"/>
      <c r="O43" s="39"/>
      <c r="P43" s="25"/>
      <c r="Q43" s="25"/>
    </row>
    <row r="44" spans="1:21" ht="12.75" hidden="1" customHeight="1">
      <c r="A44" s="84">
        <v>4</v>
      </c>
      <c r="B44" s="6" t="s">
        <v>48</v>
      </c>
      <c r="C44" s="8" t="e">
        <f t="shared" si="0"/>
        <v>#DIV/0!</v>
      </c>
      <c r="D44" s="85" t="e">
        <f>K494*C44</f>
        <v>#DIV/0!</v>
      </c>
      <c r="E44" s="86" t="e">
        <f t="shared" si="1"/>
        <v>#DIV/0!</v>
      </c>
      <c r="F44" s="73"/>
      <c r="G44" s="73"/>
      <c r="H44" s="89"/>
      <c r="I44" s="25"/>
      <c r="J44" s="90"/>
      <c r="K44" s="25"/>
      <c r="L44" s="25"/>
      <c r="M44" s="25"/>
      <c r="N44" s="25"/>
      <c r="O44" s="25"/>
      <c r="P44" s="25"/>
      <c r="Q44" s="25"/>
    </row>
    <row r="45" spans="1:21" ht="12.75" hidden="1" customHeight="1">
      <c r="A45" s="84">
        <v>5</v>
      </c>
      <c r="B45" s="6" t="s">
        <v>49</v>
      </c>
      <c r="C45" s="8" t="e">
        <f t="shared" si="0"/>
        <v>#DIV/0!</v>
      </c>
      <c r="D45" s="85" t="e">
        <f>M494*C45</f>
        <v>#DIV/0!</v>
      </c>
      <c r="E45" s="86" t="e">
        <f t="shared" si="1"/>
        <v>#DIV/0!</v>
      </c>
      <c r="F45" s="73"/>
      <c r="G45" s="73"/>
      <c r="H45" s="89"/>
      <c r="I45" s="25"/>
      <c r="J45" s="25"/>
      <c r="K45" s="25"/>
      <c r="L45" s="25"/>
      <c r="M45" s="25"/>
      <c r="N45" s="25"/>
      <c r="O45" s="25"/>
      <c r="P45" s="25"/>
      <c r="Q45" s="25"/>
    </row>
    <row r="46" spans="1:21" ht="12.75" hidden="1" customHeight="1">
      <c r="A46" s="84">
        <v>6</v>
      </c>
      <c r="B46" s="6" t="s">
        <v>50</v>
      </c>
      <c r="C46" s="8" t="e">
        <f t="shared" si="0"/>
        <v>#DIV/0!</v>
      </c>
      <c r="D46" s="85" t="e">
        <f>O494*C46</f>
        <v>#DIV/0!</v>
      </c>
      <c r="E46" s="86" t="e">
        <f t="shared" si="1"/>
        <v>#DIV/0!</v>
      </c>
      <c r="F46" s="73"/>
      <c r="G46" s="73"/>
      <c r="H46" s="89"/>
      <c r="I46" s="25"/>
      <c r="J46" s="25"/>
      <c r="K46" s="25"/>
      <c r="L46" s="25"/>
      <c r="M46" s="25"/>
      <c r="N46" s="25"/>
      <c r="O46" s="25"/>
      <c r="P46" s="25"/>
      <c r="Q46" s="25"/>
    </row>
    <row r="47" spans="1:21" ht="12.75" hidden="1" customHeight="1">
      <c r="A47" s="84">
        <v>7</v>
      </c>
      <c r="B47" s="6" t="s">
        <v>51</v>
      </c>
      <c r="C47" s="8" t="e">
        <f t="shared" si="0"/>
        <v>#DIV/0!</v>
      </c>
      <c r="D47" s="85" t="e">
        <f>Q494*C47</f>
        <v>#DIV/0!</v>
      </c>
      <c r="E47" s="86" t="e">
        <f t="shared" si="1"/>
        <v>#DIV/0!</v>
      </c>
      <c r="F47" s="73"/>
      <c r="G47" s="73"/>
      <c r="H47" s="89"/>
      <c r="I47" s="25"/>
      <c r="J47" s="25"/>
      <c r="K47" s="25"/>
      <c r="L47" s="25"/>
      <c r="M47" s="25"/>
      <c r="N47" s="25"/>
      <c r="O47" s="25"/>
      <c r="P47" s="25"/>
      <c r="Q47" s="25"/>
    </row>
    <row r="48" spans="1:21" ht="12.75" hidden="1" customHeight="1">
      <c r="A48" s="84">
        <v>8</v>
      </c>
      <c r="B48" s="6" t="s">
        <v>52</v>
      </c>
      <c r="C48" s="8" t="e">
        <f t="shared" si="0"/>
        <v>#DIV/0!</v>
      </c>
      <c r="D48" s="85" t="e">
        <f>S494*C48</f>
        <v>#DIV/0!</v>
      </c>
      <c r="E48" s="86" t="e">
        <f t="shared" si="1"/>
        <v>#DIV/0!</v>
      </c>
      <c r="F48" s="73"/>
      <c r="G48" s="73"/>
      <c r="H48" s="89"/>
      <c r="I48" s="25"/>
      <c r="J48" s="25"/>
      <c r="K48" s="25"/>
      <c r="L48" s="25"/>
      <c r="M48" s="25"/>
      <c r="N48" s="25"/>
      <c r="O48" s="25"/>
      <c r="P48" s="25"/>
      <c r="Q48" s="25"/>
    </row>
    <row r="49" spans="1:17" ht="12.75" hidden="1" customHeight="1">
      <c r="A49" s="84">
        <v>9</v>
      </c>
      <c r="B49" s="6" t="s">
        <v>53</v>
      </c>
      <c r="C49" s="8" t="e">
        <f t="shared" si="0"/>
        <v>#DIV/0!</v>
      </c>
      <c r="D49" s="85" t="e">
        <f>U494*C49</f>
        <v>#DIV/0!</v>
      </c>
      <c r="E49" s="86" t="e">
        <f t="shared" si="1"/>
        <v>#DIV/0!</v>
      </c>
      <c r="F49" s="73"/>
      <c r="G49" s="73"/>
      <c r="H49" s="89"/>
      <c r="I49" s="25"/>
      <c r="J49" s="25"/>
      <c r="K49" s="25"/>
      <c r="L49" s="25"/>
      <c r="M49" s="25"/>
      <c r="N49" s="25"/>
      <c r="O49" s="25"/>
      <c r="P49" s="25"/>
      <c r="Q49" s="25"/>
    </row>
    <row r="50" spans="1:17" ht="12.75" hidden="1" customHeight="1">
      <c r="A50" s="84">
        <v>10</v>
      </c>
      <c r="B50" s="6" t="s">
        <v>54</v>
      </c>
      <c r="C50" s="8" t="e">
        <f t="shared" si="0"/>
        <v>#DIV/0!</v>
      </c>
      <c r="D50" s="85" t="e">
        <f>W494*C50</f>
        <v>#DIV/0!</v>
      </c>
      <c r="E50" s="86" t="e">
        <f t="shared" si="1"/>
        <v>#DIV/0!</v>
      </c>
      <c r="F50" s="73"/>
      <c r="G50" s="73"/>
      <c r="H50" s="89"/>
      <c r="I50" s="25"/>
      <c r="J50" s="25"/>
      <c r="K50" s="25"/>
      <c r="L50" s="25"/>
      <c r="M50" s="25"/>
      <c r="N50" s="25"/>
      <c r="O50" s="25"/>
      <c r="P50" s="25"/>
      <c r="Q50" s="25"/>
    </row>
    <row r="51" spans="1:17" ht="12.75" hidden="1" customHeight="1">
      <c r="A51" s="84">
        <v>11</v>
      </c>
      <c r="B51" s="6" t="s">
        <v>55</v>
      </c>
      <c r="C51" s="8" t="e">
        <f t="shared" si="0"/>
        <v>#DIV/0!</v>
      </c>
      <c r="D51" s="85" t="e">
        <f>Y494*C51</f>
        <v>#DIV/0!</v>
      </c>
      <c r="E51" s="86" t="e">
        <f t="shared" si="1"/>
        <v>#DIV/0!</v>
      </c>
      <c r="F51" s="73"/>
      <c r="G51" s="73"/>
      <c r="H51" s="89"/>
      <c r="I51" s="25"/>
      <c r="J51" s="25"/>
      <c r="K51" s="25"/>
      <c r="L51" s="25"/>
      <c r="M51" s="25"/>
      <c r="N51" s="25"/>
      <c r="O51" s="25"/>
      <c r="P51" s="25"/>
      <c r="Q51" s="25"/>
    </row>
    <row r="52" spans="1:17" ht="12.75" hidden="1" customHeight="1">
      <c r="A52" s="84">
        <v>12</v>
      </c>
      <c r="B52" s="6" t="s">
        <v>56</v>
      </c>
      <c r="C52" s="8" t="e">
        <f t="shared" si="0"/>
        <v>#DIV/0!</v>
      </c>
      <c r="D52" s="85" t="e">
        <f>AA494*C52</f>
        <v>#DIV/0!</v>
      </c>
      <c r="E52" s="86" t="e">
        <f>D52/C52</f>
        <v>#DIV/0!</v>
      </c>
      <c r="F52" s="73"/>
      <c r="G52" s="73"/>
      <c r="H52" s="89"/>
      <c r="I52" s="25"/>
      <c r="J52" s="25"/>
      <c r="K52" s="25"/>
      <c r="L52" s="25"/>
      <c r="M52" s="25"/>
      <c r="N52" s="25"/>
      <c r="O52" s="25"/>
      <c r="P52" s="25"/>
      <c r="Q52" s="25"/>
    </row>
    <row r="53" spans="1:17" ht="12.75" hidden="1" customHeight="1">
      <c r="A53" s="84">
        <v>13</v>
      </c>
      <c r="B53" s="6" t="s">
        <v>57</v>
      </c>
      <c r="C53" s="8" t="e">
        <f t="shared" si="0"/>
        <v>#DIV/0!</v>
      </c>
      <c r="D53" s="85" t="e">
        <f>AC494*C53</f>
        <v>#DIV/0!</v>
      </c>
      <c r="E53" s="86" t="e">
        <f t="shared" ref="E53:E58" si="2">D53/C53</f>
        <v>#DIV/0!</v>
      </c>
      <c r="F53" s="73"/>
      <c r="G53" s="73"/>
      <c r="H53" s="89"/>
      <c r="I53" s="25"/>
      <c r="J53" s="25"/>
      <c r="K53" s="25"/>
      <c r="L53" s="25"/>
      <c r="M53" s="25"/>
      <c r="N53" s="25"/>
      <c r="O53" s="25"/>
      <c r="P53" s="25"/>
      <c r="Q53" s="25"/>
    </row>
    <row r="54" spans="1:17" ht="12.75" hidden="1" customHeight="1">
      <c r="A54" s="84">
        <v>14</v>
      </c>
      <c r="B54" s="6" t="s">
        <v>58</v>
      </c>
      <c r="C54" s="8" t="e">
        <f t="shared" si="0"/>
        <v>#DIV/0!</v>
      </c>
      <c r="D54" s="85" t="e">
        <f>AE494*C54</f>
        <v>#DIV/0!</v>
      </c>
      <c r="E54" s="86" t="e">
        <f t="shared" si="2"/>
        <v>#DIV/0!</v>
      </c>
      <c r="F54" s="73"/>
      <c r="G54" s="73"/>
      <c r="H54" s="89"/>
      <c r="I54" s="25"/>
      <c r="J54" s="25"/>
      <c r="K54" s="25"/>
      <c r="L54" s="25"/>
      <c r="M54" s="25"/>
      <c r="N54" s="25"/>
      <c r="O54" s="25"/>
      <c r="P54" s="25"/>
      <c r="Q54" s="25"/>
    </row>
    <row r="55" spans="1:17" ht="12.75" hidden="1" customHeight="1">
      <c r="A55" s="84">
        <v>15</v>
      </c>
      <c r="B55" s="6" t="s">
        <v>59</v>
      </c>
      <c r="C55" s="8" t="e">
        <f t="shared" si="0"/>
        <v>#DIV/0!</v>
      </c>
      <c r="D55" s="85" t="e">
        <f>AG494*C55</f>
        <v>#DIV/0!</v>
      </c>
      <c r="E55" s="86" t="e">
        <f t="shared" si="2"/>
        <v>#DIV/0!</v>
      </c>
      <c r="F55" s="73"/>
      <c r="G55" s="73"/>
      <c r="H55" s="89"/>
      <c r="I55" s="25"/>
      <c r="J55" s="25"/>
      <c r="K55" s="25"/>
      <c r="L55" s="25"/>
      <c r="M55" s="25"/>
      <c r="N55" s="25"/>
      <c r="O55" s="25"/>
      <c r="P55" s="25"/>
      <c r="Q55" s="25"/>
    </row>
    <row r="56" spans="1:17" ht="12.75" hidden="1" customHeight="1">
      <c r="A56" s="84">
        <v>16</v>
      </c>
      <c r="B56" s="6" t="s">
        <v>60</v>
      </c>
      <c r="C56" s="8" t="e">
        <f t="shared" si="0"/>
        <v>#DIV/0!</v>
      </c>
      <c r="D56" s="85" t="e">
        <f>AI494*C56</f>
        <v>#DIV/0!</v>
      </c>
      <c r="E56" s="86" t="e">
        <f t="shared" si="2"/>
        <v>#DIV/0!</v>
      </c>
      <c r="F56" s="73"/>
      <c r="G56" s="73"/>
      <c r="H56" s="89"/>
      <c r="I56" s="25"/>
      <c r="J56" s="25"/>
      <c r="K56" s="25"/>
      <c r="L56" s="25"/>
      <c r="M56" s="25"/>
      <c r="N56" s="25"/>
      <c r="O56" s="25"/>
      <c r="P56" s="25"/>
      <c r="Q56" s="25"/>
    </row>
    <row r="57" spans="1:17" ht="12.75" hidden="1" customHeight="1">
      <c r="A57" s="84">
        <v>17</v>
      </c>
      <c r="B57" s="6" t="s">
        <v>61</v>
      </c>
      <c r="C57" s="8" t="e">
        <f t="shared" si="0"/>
        <v>#DIV/0!</v>
      </c>
      <c r="D57" s="85" t="e">
        <f>AK494*C57</f>
        <v>#DIV/0!</v>
      </c>
      <c r="E57" s="86" t="e">
        <f t="shared" si="2"/>
        <v>#DIV/0!</v>
      </c>
      <c r="F57" s="73"/>
      <c r="G57" s="73"/>
      <c r="H57" s="89"/>
      <c r="I57" s="25"/>
      <c r="J57" s="25"/>
      <c r="K57" s="25"/>
      <c r="L57" s="25"/>
      <c r="M57" s="25"/>
      <c r="N57" s="25"/>
      <c r="O57" s="25"/>
      <c r="P57" s="25"/>
      <c r="Q57" s="25"/>
    </row>
    <row r="58" spans="1:17" ht="12.75" hidden="1" customHeight="1">
      <c r="A58" s="84">
        <v>18</v>
      </c>
      <c r="B58" s="6" t="s">
        <v>62</v>
      </c>
      <c r="C58" s="8" t="e">
        <f t="shared" si="0"/>
        <v>#DIV/0!</v>
      </c>
      <c r="D58" s="85" t="e">
        <f>AM494*C58</f>
        <v>#DIV/0!</v>
      </c>
      <c r="E58" s="86" t="e">
        <f t="shared" si="2"/>
        <v>#DIV/0!</v>
      </c>
      <c r="F58" s="73"/>
      <c r="G58" s="73"/>
      <c r="H58" s="89"/>
      <c r="I58" s="25"/>
      <c r="J58" s="25"/>
      <c r="K58" s="25"/>
      <c r="L58" s="25"/>
      <c r="M58" s="25"/>
      <c r="N58" s="25"/>
      <c r="O58" s="25"/>
      <c r="P58" s="25"/>
      <c r="Q58" s="25"/>
    </row>
    <row r="59" spans="1:17" ht="12.75" hidden="1" customHeight="1">
      <c r="A59" s="84">
        <v>19</v>
      </c>
      <c r="B59" s="6" t="s">
        <v>63</v>
      </c>
      <c r="C59" s="8" t="e">
        <f t="shared" si="0"/>
        <v>#DIV/0!</v>
      </c>
      <c r="D59" s="85" t="e">
        <f>AO494*C59</f>
        <v>#DIV/0!</v>
      </c>
      <c r="E59" s="86" t="e">
        <f t="shared" ref="E59:E60" si="3">D59/C59</f>
        <v>#DIV/0!</v>
      </c>
      <c r="F59" s="73"/>
      <c r="G59" s="73"/>
      <c r="H59" s="89"/>
      <c r="I59" s="25"/>
      <c r="J59" s="25"/>
      <c r="K59" s="25"/>
      <c r="L59" s="25"/>
      <c r="M59" s="25"/>
      <c r="N59" s="25"/>
      <c r="O59" s="25"/>
      <c r="P59" s="25"/>
      <c r="Q59" s="25"/>
    </row>
    <row r="60" spans="1:17" ht="12.75" hidden="1" customHeight="1">
      <c r="A60" s="84">
        <v>20</v>
      </c>
      <c r="B60" s="6" t="s">
        <v>64</v>
      </c>
      <c r="C60" s="8" t="e">
        <f t="shared" si="0"/>
        <v>#DIV/0!</v>
      </c>
      <c r="D60" s="85" t="e">
        <f>AQ494*C60</f>
        <v>#DIV/0!</v>
      </c>
      <c r="E60" s="86" t="e">
        <f t="shared" si="3"/>
        <v>#DIV/0!</v>
      </c>
      <c r="F60" s="73"/>
      <c r="G60" s="73"/>
      <c r="H60" s="89"/>
      <c r="I60" s="25"/>
      <c r="J60" s="25"/>
      <c r="K60" s="25"/>
      <c r="L60" s="25"/>
      <c r="M60" s="25"/>
      <c r="N60" s="25"/>
      <c r="O60" s="25"/>
      <c r="P60" s="25"/>
      <c r="Q60" s="25"/>
    </row>
    <row r="61" spans="1:17" hidden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91"/>
      <c r="O61" s="25"/>
      <c r="P61" s="25"/>
      <c r="Q61" s="25"/>
    </row>
    <row r="62" spans="1:17">
      <c r="A62" s="92" t="s">
        <v>65</v>
      </c>
      <c r="B62" s="93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20"/>
      <c r="P62" s="20"/>
      <c r="Q62" s="20"/>
    </row>
    <row r="63" spans="1:17">
      <c r="A63" s="25"/>
      <c r="B63" s="44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</row>
    <row r="64" spans="1:17">
      <c r="A64" s="94" t="s">
        <v>66</v>
      </c>
      <c r="B64" s="4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</row>
    <row r="65" spans="1:17" ht="14.1">
      <c r="A65" s="95" t="s">
        <v>67</v>
      </c>
      <c r="B65" s="260" t="s">
        <v>68</v>
      </c>
      <c r="C65" s="261"/>
      <c r="D65" s="95" t="s">
        <v>69</v>
      </c>
      <c r="E65" s="262" t="s">
        <v>70</v>
      </c>
      <c r="F65" s="262"/>
      <c r="G65" s="96" t="s">
        <v>71</v>
      </c>
      <c r="H65" s="81" t="s">
        <v>72</v>
      </c>
      <c r="I65" s="25"/>
      <c r="J65" s="97"/>
      <c r="K65" s="25"/>
      <c r="L65" s="97"/>
      <c r="M65" s="44"/>
      <c r="N65" s="44"/>
      <c r="O65" s="25"/>
      <c r="P65" s="25"/>
      <c r="Q65" s="25"/>
    </row>
    <row r="66" spans="1:17">
      <c r="A66" s="98"/>
      <c r="B66" s="81" t="s">
        <v>73</v>
      </c>
      <c r="C66" s="81" t="s">
        <v>74</v>
      </c>
      <c r="D66" s="98"/>
      <c r="E66" s="262"/>
      <c r="F66" s="262"/>
      <c r="G66" s="96"/>
      <c r="H66" s="81"/>
      <c r="I66" s="25"/>
      <c r="J66" s="25"/>
      <c r="K66" s="25"/>
      <c r="L66" s="25"/>
      <c r="M66" s="263"/>
      <c r="N66" s="263"/>
      <c r="O66" s="25"/>
      <c r="P66" s="25"/>
      <c r="Q66" s="25"/>
    </row>
    <row r="67" spans="1:17">
      <c r="A67" s="4">
        <v>1</v>
      </c>
      <c r="B67" s="99">
        <f>C67*A67</f>
        <v>0.05</v>
      </c>
      <c r="C67" s="100">
        <v>0.05</v>
      </c>
      <c r="D67" s="4">
        <v>1</v>
      </c>
      <c r="E67" s="101" t="s">
        <v>75</v>
      </c>
      <c r="F67" s="4">
        <v>0</v>
      </c>
      <c r="G67" s="5" t="s">
        <v>76</v>
      </c>
      <c r="H67" s="102">
        <f t="shared" ref="H67:H72" ca="1" si="4">IF(E67="Pós Venda",DATE($D$5,$E$5+F67,1),DATE($D$6,$E$6+F67,1))</f>
        <v>45108</v>
      </c>
      <c r="I67" s="103"/>
      <c r="J67" s="104"/>
    </row>
    <row r="68" spans="1:17">
      <c r="A68" s="4">
        <v>3</v>
      </c>
      <c r="B68" s="99">
        <f t="shared" ref="B68:B72" si="5">C68*A68</f>
        <v>0.09</v>
      </c>
      <c r="C68" s="100">
        <v>0.03</v>
      </c>
      <c r="D68" s="4">
        <v>1</v>
      </c>
      <c r="E68" s="105" t="s">
        <v>75</v>
      </c>
      <c r="F68" s="4">
        <v>1</v>
      </c>
      <c r="G68" s="5" t="s">
        <v>77</v>
      </c>
      <c r="H68" s="102">
        <f t="shared" ca="1" si="4"/>
        <v>45139</v>
      </c>
      <c r="I68" s="103"/>
      <c r="J68" s="104"/>
    </row>
    <row r="69" spans="1:17">
      <c r="A69" s="4">
        <v>41</v>
      </c>
      <c r="B69" s="99">
        <f t="shared" si="5"/>
        <v>0.15001899999999999</v>
      </c>
      <c r="C69" s="100">
        <v>3.6589999999999999E-3</v>
      </c>
      <c r="D69" s="4">
        <v>1</v>
      </c>
      <c r="E69" s="105" t="s">
        <v>75</v>
      </c>
      <c r="F69" s="4">
        <v>4</v>
      </c>
      <c r="G69" s="5" t="s">
        <v>78</v>
      </c>
      <c r="H69" s="102">
        <f t="shared" ca="1" si="4"/>
        <v>45231</v>
      </c>
      <c r="I69" s="103"/>
      <c r="J69" s="97"/>
    </row>
    <row r="70" spans="1:17">
      <c r="A70" s="4">
        <v>7</v>
      </c>
      <c r="B70" s="99">
        <f t="shared" si="5"/>
        <v>0.24999800000000003</v>
      </c>
      <c r="C70" s="100">
        <v>3.5714000000000003E-2</v>
      </c>
      <c r="D70" s="4">
        <v>6</v>
      </c>
      <c r="E70" s="105" t="s">
        <v>75</v>
      </c>
      <c r="F70" s="4">
        <v>6</v>
      </c>
      <c r="G70" s="5" t="s">
        <v>79</v>
      </c>
      <c r="H70" s="102">
        <f t="shared" ca="1" si="4"/>
        <v>45292</v>
      </c>
      <c r="I70" s="103"/>
      <c r="J70" s="25"/>
    </row>
    <row r="71" spans="1:17">
      <c r="A71" s="4">
        <v>1</v>
      </c>
      <c r="B71" s="99">
        <f t="shared" si="5"/>
        <v>0.06</v>
      </c>
      <c r="C71" s="100">
        <v>0.06</v>
      </c>
      <c r="D71" s="4">
        <v>1</v>
      </c>
      <c r="E71" s="105" t="s">
        <v>75</v>
      </c>
      <c r="F71" s="4">
        <v>24</v>
      </c>
      <c r="G71" s="5" t="s">
        <v>80</v>
      </c>
      <c r="H71" s="102">
        <f t="shared" ca="1" si="4"/>
        <v>45839</v>
      </c>
      <c r="I71" s="103"/>
      <c r="J71" s="106"/>
    </row>
    <row r="72" spans="1:17">
      <c r="A72" s="4">
        <v>1</v>
      </c>
      <c r="B72" s="99">
        <f t="shared" si="5"/>
        <v>0.4</v>
      </c>
      <c r="C72" s="100">
        <v>0.4</v>
      </c>
      <c r="D72" s="4">
        <v>1</v>
      </c>
      <c r="E72" s="105" t="s">
        <v>81</v>
      </c>
      <c r="F72" s="4">
        <v>2</v>
      </c>
      <c r="G72" s="5" t="s">
        <v>82</v>
      </c>
      <c r="H72" s="102">
        <f t="shared" si="4"/>
        <v>46508</v>
      </c>
      <c r="I72" s="103"/>
      <c r="J72" s="104"/>
    </row>
    <row r="73" spans="1:17">
      <c r="A73" s="107" t="s">
        <v>13</v>
      </c>
      <c r="B73" s="108">
        <f>SUM(B67:B72)</f>
        <v>1.0000170000000002</v>
      </c>
      <c r="C73" s="109"/>
      <c r="D73" s="110"/>
      <c r="E73" s="110"/>
      <c r="F73" s="110"/>
      <c r="G73" s="110"/>
      <c r="H73" s="111"/>
      <c r="I73" s="25"/>
      <c r="J73" s="97"/>
      <c r="K73" s="25"/>
      <c r="L73" s="97"/>
      <c r="M73" s="112"/>
      <c r="N73" s="113"/>
      <c r="O73" s="25"/>
      <c r="P73" s="25"/>
      <c r="Q73" s="25"/>
    </row>
    <row r="74" spans="1:17" s="25" customFormat="1" ht="15.75" customHeight="1">
      <c r="A74" s="44"/>
      <c r="B74" s="114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3"/>
    </row>
    <row r="75" spans="1:17" s="25" customFormat="1" ht="15.75" customHeight="1"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</row>
    <row r="76" spans="1:17">
      <c r="A76" s="92" t="s">
        <v>83</v>
      </c>
      <c r="B76" s="93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20"/>
      <c r="P76" s="20"/>
      <c r="Q76" s="20"/>
    </row>
    <row r="77" spans="1:17" s="25" customFormat="1">
      <c r="A77" s="117"/>
      <c r="B77" s="118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</row>
    <row r="78" spans="1:17" s="25" customFormat="1" ht="15.75" customHeight="1"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N78" s="264"/>
      <c r="O78" s="264"/>
      <c r="P78" s="264"/>
      <c r="Q78" s="264"/>
    </row>
    <row r="79" spans="1:17" ht="30" customHeight="1">
      <c r="A79" s="25"/>
      <c r="B79" s="317" t="s">
        <v>84</v>
      </c>
      <c r="C79" s="318" t="s">
        <v>85</v>
      </c>
      <c r="D79" s="319" t="s">
        <v>86</v>
      </c>
      <c r="E79" s="318" t="s">
        <v>87</v>
      </c>
      <c r="F79" s="320" t="s">
        <v>88</v>
      </c>
      <c r="G79" s="318" t="s">
        <v>89</v>
      </c>
      <c r="H79" s="321" t="s">
        <v>90</v>
      </c>
      <c r="M79" s="119"/>
      <c r="N79" s="120"/>
      <c r="O79" s="121"/>
      <c r="P79" s="114"/>
    </row>
    <row r="80" spans="1:17" ht="12.75" hidden="1">
      <c r="A80" s="122"/>
      <c r="B80" s="256"/>
      <c r="C80" s="256"/>
      <c r="D80" s="256"/>
      <c r="E80" s="256"/>
      <c r="F80" s="256"/>
      <c r="G80" s="256"/>
      <c r="H80" s="256"/>
      <c r="I80" s="74"/>
      <c r="J80" s="114"/>
      <c r="K80" s="123">
        <v>1</v>
      </c>
      <c r="L80" s="2" t="s">
        <v>13</v>
      </c>
      <c r="M80" s="114" t="s">
        <v>91</v>
      </c>
      <c r="N80" t="s">
        <v>92</v>
      </c>
    </row>
    <row r="81" spans="1:21" ht="12.75" hidden="1">
      <c r="A81" s="79"/>
      <c r="B81" s="315">
        <f>Tabelas!B24</f>
        <v>401</v>
      </c>
      <c r="C81" s="124">
        <f t="shared" ref="C81:C159" si="6">L81</f>
        <v>1.05</v>
      </c>
      <c r="D81" s="234">
        <v>14500</v>
      </c>
      <c r="E81" s="46" t="s">
        <v>93</v>
      </c>
      <c r="F81" s="126">
        <f>G81*D81*C81</f>
        <v>4156881.7499999995</v>
      </c>
      <c r="G81" s="127">
        <f>VLOOKUP($B81,Tabelas!$B$21:$C$450,2,0)</f>
        <v>273.02999999999997</v>
      </c>
      <c r="H81" s="316">
        <f>F81/G81</f>
        <v>15225</v>
      </c>
      <c r="I81" s="128">
        <v>0.05</v>
      </c>
      <c r="J81" s="129"/>
      <c r="K81" s="130">
        <v>1</v>
      </c>
      <c r="L81" s="119">
        <f>SUM(I81:K81)</f>
        <v>1.05</v>
      </c>
      <c r="M81" s="130"/>
      <c r="N81">
        <f>RIGHT(B81,2)*1</f>
        <v>1</v>
      </c>
      <c r="O81" s="131"/>
      <c r="P81" s="132"/>
      <c r="Q81" s="133"/>
      <c r="R81" s="134"/>
      <c r="T81" s="134"/>
      <c r="U81" s="128"/>
    </row>
    <row r="82" spans="1:21" ht="12.75" hidden="1">
      <c r="A82" s="79"/>
      <c r="B82" s="315">
        <f>Tabelas!B25</f>
        <v>402</v>
      </c>
      <c r="C82" s="124">
        <f t="shared" si="6"/>
        <v>1.05</v>
      </c>
      <c r="D82" s="234">
        <v>14500</v>
      </c>
      <c r="E82" s="46" t="s">
        <v>93</v>
      </c>
      <c r="F82" s="126">
        <f t="shared" ref="F82:F145" si="7">G82*D82*C82</f>
        <v>1484285.25</v>
      </c>
      <c r="G82" s="127">
        <f>VLOOKUP($B82,Tabelas!$B$21:$C$450,2,0)</f>
        <v>97.49</v>
      </c>
      <c r="H82" s="316">
        <f t="shared" ref="H82:H145" si="8">F82/G82</f>
        <v>15225</v>
      </c>
      <c r="I82" s="128">
        <v>0.05</v>
      </c>
      <c r="J82" s="129"/>
      <c r="K82" s="130">
        <v>1</v>
      </c>
      <c r="L82" s="119">
        <f t="shared" ref="L82:L145" si="9">SUM(I82:K82)</f>
        <v>1.05</v>
      </c>
      <c r="M82" s="130"/>
      <c r="N82">
        <f t="shared" ref="N82:N145" si="10">RIGHT(B82,2)*1</f>
        <v>2</v>
      </c>
      <c r="O82" s="131"/>
      <c r="P82" s="132"/>
      <c r="Q82" s="133"/>
      <c r="R82" s="134"/>
      <c r="T82" s="134"/>
      <c r="U82" s="128"/>
    </row>
    <row r="83" spans="1:21" ht="12.75">
      <c r="A83" s="79"/>
      <c r="B83" s="315">
        <f>Tabelas!B26</f>
        <v>501</v>
      </c>
      <c r="C83" s="124">
        <f t="shared" si="6"/>
        <v>1.0709</v>
      </c>
      <c r="D83" s="234">
        <v>14500</v>
      </c>
      <c r="E83" s="46" t="s">
        <v>94</v>
      </c>
      <c r="F83" s="126">
        <f t="shared" si="7"/>
        <v>1336965.105</v>
      </c>
      <c r="G83" s="127">
        <f>VLOOKUP($B83,Tabelas!$B$21:$C$450,2,0)</f>
        <v>86.1</v>
      </c>
      <c r="H83" s="316">
        <f t="shared" si="8"/>
        <v>15528.050000000001</v>
      </c>
      <c r="I83" s="128">
        <v>7.0900000000000005E-2</v>
      </c>
      <c r="J83" s="129"/>
      <c r="K83" s="130">
        <v>1</v>
      </c>
      <c r="L83" s="119">
        <f t="shared" si="9"/>
        <v>1.0709</v>
      </c>
      <c r="M83" s="130"/>
      <c r="N83">
        <f t="shared" si="10"/>
        <v>1</v>
      </c>
      <c r="O83" s="131"/>
      <c r="P83" s="132"/>
      <c r="Q83" s="133"/>
      <c r="R83" s="134"/>
      <c r="T83" s="134"/>
      <c r="U83" s="128"/>
    </row>
    <row r="84" spans="1:21" ht="12.75">
      <c r="A84" s="79"/>
      <c r="B84" s="315">
        <f>Tabelas!B27</f>
        <v>502</v>
      </c>
      <c r="C84" s="124">
        <f t="shared" si="6"/>
        <v>1.0709</v>
      </c>
      <c r="D84" s="234">
        <v>14750</v>
      </c>
      <c r="E84" s="46" t="s">
        <v>94</v>
      </c>
      <c r="F84" s="126">
        <f t="shared" si="7"/>
        <v>1608009.895</v>
      </c>
      <c r="G84" s="127">
        <f>VLOOKUP($B84,Tabelas!$B$21:$C$450,2,0)</f>
        <v>101.8</v>
      </c>
      <c r="H84" s="316">
        <f t="shared" si="8"/>
        <v>15795.775000000001</v>
      </c>
      <c r="I84" s="128">
        <v>7.0900000000000005E-2</v>
      </c>
      <c r="J84" s="129"/>
      <c r="K84" s="130">
        <v>1</v>
      </c>
      <c r="L84" s="119">
        <f t="shared" si="9"/>
        <v>1.0709</v>
      </c>
      <c r="M84" s="130"/>
      <c r="N84">
        <f t="shared" si="10"/>
        <v>2</v>
      </c>
      <c r="O84" s="131"/>
      <c r="P84" s="132"/>
      <c r="Q84" s="133"/>
      <c r="R84" s="134"/>
      <c r="T84" s="134"/>
      <c r="U84" s="128"/>
    </row>
    <row r="85" spans="1:21" ht="12.75">
      <c r="A85" s="79"/>
      <c r="B85" s="315">
        <f>Tabelas!B28</f>
        <v>503</v>
      </c>
      <c r="C85" s="124">
        <f t="shared" si="6"/>
        <v>1.0709</v>
      </c>
      <c r="D85" s="234">
        <v>14950</v>
      </c>
      <c r="E85" s="46" t="s">
        <v>94</v>
      </c>
      <c r="F85" s="126">
        <f t="shared" si="7"/>
        <v>2238191.7090000003</v>
      </c>
      <c r="G85" s="127">
        <f>VLOOKUP($B85,Tabelas!$B$21:$C$450,2,0)</f>
        <v>139.80000000000001</v>
      </c>
      <c r="H85" s="316">
        <f t="shared" si="8"/>
        <v>16009.955</v>
      </c>
      <c r="I85" s="128">
        <v>7.0900000000000005E-2</v>
      </c>
      <c r="J85" s="129"/>
      <c r="K85" s="130">
        <v>1</v>
      </c>
      <c r="L85" s="119">
        <f t="shared" si="9"/>
        <v>1.0709</v>
      </c>
      <c r="M85" s="130"/>
      <c r="N85">
        <f t="shared" si="10"/>
        <v>3</v>
      </c>
      <c r="O85" s="131"/>
      <c r="P85" s="132"/>
      <c r="Q85" s="133"/>
      <c r="R85" s="134"/>
      <c r="T85" s="134"/>
      <c r="U85" s="128"/>
    </row>
    <row r="86" spans="1:21" ht="12.75" hidden="1">
      <c r="A86" s="79"/>
      <c r="B86" s="315">
        <f>Tabelas!B29</f>
        <v>504</v>
      </c>
      <c r="C86" s="124">
        <f t="shared" si="6"/>
        <v>1.05</v>
      </c>
      <c r="D86" s="234">
        <v>14950</v>
      </c>
      <c r="E86" s="46" t="s">
        <v>93</v>
      </c>
      <c r="F86" s="126">
        <f t="shared" si="7"/>
        <v>888792.45000000007</v>
      </c>
      <c r="G86" s="127">
        <f>VLOOKUP($B86,Tabelas!$B$21:$C$450,2,0)</f>
        <v>56.62</v>
      </c>
      <c r="H86" s="316">
        <f t="shared" si="8"/>
        <v>15697.500000000002</v>
      </c>
      <c r="I86" s="128">
        <v>0.05</v>
      </c>
      <c r="J86" s="129"/>
      <c r="K86" s="130">
        <v>1</v>
      </c>
      <c r="L86" s="119">
        <f t="shared" si="9"/>
        <v>1.05</v>
      </c>
      <c r="M86" s="130"/>
      <c r="N86">
        <f t="shared" si="10"/>
        <v>4</v>
      </c>
      <c r="O86" s="131"/>
      <c r="P86" s="132"/>
      <c r="Q86" s="133"/>
      <c r="R86" s="134"/>
      <c r="T86" s="134"/>
      <c r="U86" s="128"/>
    </row>
    <row r="87" spans="1:21" ht="12.75" hidden="1">
      <c r="A87" s="79"/>
      <c r="B87" s="315">
        <f>Tabelas!B30</f>
        <v>505</v>
      </c>
      <c r="C87" s="124">
        <f t="shared" si="6"/>
        <v>1.05</v>
      </c>
      <c r="D87" s="234">
        <v>14950</v>
      </c>
      <c r="E87" s="236" t="s">
        <v>93</v>
      </c>
      <c r="F87" s="126">
        <f t="shared" si="7"/>
        <v>788014.5</v>
      </c>
      <c r="G87" s="127">
        <f>VLOOKUP($B87,Tabelas!$B$21:$C$450,2,0)</f>
        <v>50.2</v>
      </c>
      <c r="H87" s="316">
        <f t="shared" si="8"/>
        <v>15697.5</v>
      </c>
      <c r="I87" s="128">
        <v>0.05</v>
      </c>
      <c r="J87" s="129"/>
      <c r="K87" s="130">
        <v>1</v>
      </c>
      <c r="L87" s="119">
        <f t="shared" si="9"/>
        <v>1.05</v>
      </c>
      <c r="M87" s="130"/>
      <c r="N87">
        <f t="shared" si="10"/>
        <v>5</v>
      </c>
      <c r="O87" s="131"/>
      <c r="P87" s="132"/>
      <c r="Q87" s="133"/>
      <c r="R87" s="134"/>
      <c r="T87" s="134"/>
      <c r="U87" s="128"/>
    </row>
    <row r="88" spans="1:21" ht="12.75" hidden="1">
      <c r="A88" s="79"/>
      <c r="B88" s="315">
        <f>Tabelas!B31</f>
        <v>506</v>
      </c>
      <c r="C88" s="124">
        <f t="shared" si="6"/>
        <v>1.05</v>
      </c>
      <c r="D88" s="234">
        <v>14950</v>
      </c>
      <c r="E88" s="236" t="s">
        <v>93</v>
      </c>
      <c r="F88" s="126">
        <f t="shared" si="7"/>
        <v>735113.92500000005</v>
      </c>
      <c r="G88" s="127">
        <f>VLOOKUP($B88,Tabelas!$B$21:$C$450,2,0)</f>
        <v>46.83</v>
      </c>
      <c r="H88" s="316">
        <f t="shared" si="8"/>
        <v>15697.500000000002</v>
      </c>
      <c r="I88" s="128">
        <v>0.05</v>
      </c>
      <c r="J88" s="129"/>
      <c r="K88" s="130">
        <v>1</v>
      </c>
      <c r="L88" s="119">
        <f t="shared" si="9"/>
        <v>1.05</v>
      </c>
      <c r="M88" s="130"/>
      <c r="N88">
        <f t="shared" si="10"/>
        <v>6</v>
      </c>
      <c r="O88" s="131"/>
      <c r="P88" s="132"/>
      <c r="Q88" s="133"/>
      <c r="R88" s="134"/>
      <c r="T88" s="134"/>
      <c r="U88" s="128"/>
    </row>
    <row r="89" spans="1:21" ht="12.75" hidden="1">
      <c r="A89" s="79"/>
      <c r="B89" s="315">
        <f>Tabelas!B32</f>
        <v>507</v>
      </c>
      <c r="C89" s="124">
        <f t="shared" si="6"/>
        <v>1.05</v>
      </c>
      <c r="D89" s="234">
        <v>14950</v>
      </c>
      <c r="E89" s="236" t="s">
        <v>93</v>
      </c>
      <c r="F89" s="126">
        <f t="shared" si="7"/>
        <v>769805.4</v>
      </c>
      <c r="G89" s="127">
        <f>VLOOKUP($B89,Tabelas!$B$21:$C$450,2,0)</f>
        <v>49.04</v>
      </c>
      <c r="H89" s="316">
        <f t="shared" si="8"/>
        <v>15697.5</v>
      </c>
      <c r="I89" s="128">
        <v>0.05</v>
      </c>
      <c r="J89" s="129"/>
      <c r="K89" s="130">
        <v>1</v>
      </c>
      <c r="L89" s="119">
        <f t="shared" si="9"/>
        <v>1.05</v>
      </c>
      <c r="M89" s="130"/>
      <c r="N89">
        <f t="shared" si="10"/>
        <v>7</v>
      </c>
      <c r="O89" s="131"/>
      <c r="P89" s="132"/>
      <c r="Q89" s="133"/>
      <c r="R89" s="134"/>
      <c r="T89" s="134"/>
      <c r="U89" s="128"/>
    </row>
    <row r="90" spans="1:21" ht="12.75" hidden="1">
      <c r="A90" s="79"/>
      <c r="B90" s="315">
        <f>Tabelas!B33</f>
        <v>508</v>
      </c>
      <c r="C90" s="124">
        <f t="shared" si="6"/>
        <v>1.05</v>
      </c>
      <c r="D90" s="234">
        <v>14950</v>
      </c>
      <c r="E90" s="236" t="s">
        <v>93</v>
      </c>
      <c r="F90" s="126">
        <f t="shared" si="7"/>
        <v>973401.97500000009</v>
      </c>
      <c r="G90" s="127">
        <f>VLOOKUP($B90,Tabelas!$B$21:$C$450,2,0)</f>
        <v>62.01</v>
      </c>
      <c r="H90" s="316">
        <f t="shared" si="8"/>
        <v>15697.500000000002</v>
      </c>
      <c r="I90" s="128">
        <v>0.05</v>
      </c>
      <c r="J90" s="129"/>
      <c r="K90" s="130">
        <v>1</v>
      </c>
      <c r="L90" s="119">
        <f t="shared" si="9"/>
        <v>1.05</v>
      </c>
      <c r="M90" s="130"/>
      <c r="N90">
        <f t="shared" si="10"/>
        <v>8</v>
      </c>
      <c r="O90" s="131"/>
      <c r="P90" s="132"/>
      <c r="Q90" s="133"/>
      <c r="R90" s="134"/>
      <c r="T90" s="134"/>
      <c r="U90" s="128"/>
    </row>
    <row r="91" spans="1:21" ht="12.75" hidden="1">
      <c r="A91" s="79"/>
      <c r="B91" s="315">
        <f>Tabelas!B34</f>
        <v>509</v>
      </c>
      <c r="C91" s="124">
        <f t="shared" si="6"/>
        <v>1.05</v>
      </c>
      <c r="D91" s="234">
        <v>14950</v>
      </c>
      <c r="E91" s="236" t="s">
        <v>93</v>
      </c>
      <c r="F91" s="126">
        <f t="shared" si="7"/>
        <v>1456257.075</v>
      </c>
      <c r="G91" s="127">
        <f>VLOOKUP($B91,Tabelas!$B$21:$C$450,2,0)</f>
        <v>92.77</v>
      </c>
      <c r="H91" s="316">
        <f t="shared" si="8"/>
        <v>15697.5</v>
      </c>
      <c r="I91" s="128">
        <v>0.05</v>
      </c>
      <c r="J91" s="129"/>
      <c r="K91" s="130">
        <v>1</v>
      </c>
      <c r="L91" s="119">
        <f t="shared" si="9"/>
        <v>1.05</v>
      </c>
      <c r="M91" s="130"/>
      <c r="N91">
        <f t="shared" si="10"/>
        <v>9</v>
      </c>
      <c r="O91" s="131"/>
      <c r="P91" s="132"/>
      <c r="Q91" s="133"/>
      <c r="R91" s="134"/>
      <c r="T91" s="134"/>
      <c r="U91" s="128"/>
    </row>
    <row r="92" spans="1:21" ht="12.75">
      <c r="A92" s="79"/>
      <c r="B92" s="315">
        <f>Tabelas!B35</f>
        <v>510</v>
      </c>
      <c r="C92" s="124">
        <f t="shared" si="6"/>
        <v>1.0709</v>
      </c>
      <c r="D92" s="234">
        <v>14950</v>
      </c>
      <c r="E92" s="236" t="s">
        <v>94</v>
      </c>
      <c r="F92" s="126">
        <f t="shared" si="7"/>
        <v>1518704.3313</v>
      </c>
      <c r="G92" s="127">
        <f>VLOOKUP($B92,Tabelas!$B$21:$C$450,2,0)</f>
        <v>94.86</v>
      </c>
      <c r="H92" s="316">
        <f t="shared" si="8"/>
        <v>16009.955</v>
      </c>
      <c r="I92" s="128">
        <v>7.0900000000000005E-2</v>
      </c>
      <c r="J92" s="129"/>
      <c r="K92" s="130">
        <v>1</v>
      </c>
      <c r="L92" s="119">
        <f t="shared" si="9"/>
        <v>1.0709</v>
      </c>
      <c r="M92" s="130"/>
      <c r="N92">
        <f t="shared" si="10"/>
        <v>10</v>
      </c>
      <c r="O92" s="131"/>
      <c r="P92" s="132"/>
      <c r="Q92" s="133"/>
      <c r="R92" s="134"/>
      <c r="T92" s="134"/>
      <c r="U92" s="128"/>
    </row>
    <row r="93" spans="1:21" ht="12.75" hidden="1">
      <c r="A93" s="79"/>
      <c r="B93" s="315">
        <f>Tabelas!B36</f>
        <v>511</v>
      </c>
      <c r="C93" s="124">
        <f t="shared" si="6"/>
        <v>1.05</v>
      </c>
      <c r="D93" s="234">
        <v>14950</v>
      </c>
      <c r="E93" s="46" t="s">
        <v>93</v>
      </c>
      <c r="F93" s="126">
        <f t="shared" si="7"/>
        <v>1039959.375</v>
      </c>
      <c r="G93" s="127">
        <f>VLOOKUP($B93,Tabelas!$B$21:$C$450,2,0)</f>
        <v>66.25</v>
      </c>
      <c r="H93" s="316">
        <f t="shared" si="8"/>
        <v>15697.5</v>
      </c>
      <c r="I93" s="128">
        <v>0.05</v>
      </c>
      <c r="J93" s="129"/>
      <c r="K93" s="130">
        <v>1</v>
      </c>
      <c r="L93" s="119">
        <f t="shared" si="9"/>
        <v>1.05</v>
      </c>
      <c r="M93" s="130"/>
      <c r="N93">
        <f t="shared" si="10"/>
        <v>11</v>
      </c>
      <c r="O93" s="131"/>
      <c r="P93" s="132"/>
      <c r="Q93" s="133"/>
      <c r="R93" s="134"/>
      <c r="T93" s="134"/>
      <c r="U93" s="128"/>
    </row>
    <row r="94" spans="1:21" ht="12.75">
      <c r="A94" s="79"/>
      <c r="B94" s="315">
        <f>Tabelas!B37</f>
        <v>512</v>
      </c>
      <c r="C94" s="124">
        <f t="shared" si="6"/>
        <v>1.0709</v>
      </c>
      <c r="D94" s="234">
        <v>14700</v>
      </c>
      <c r="E94" s="46" t="s">
        <v>94</v>
      </c>
      <c r="F94" s="126">
        <f t="shared" si="7"/>
        <v>1228838.4738</v>
      </c>
      <c r="G94" s="127">
        <f>VLOOKUP($B94,Tabelas!$B$21:$C$450,2,0)</f>
        <v>78.06</v>
      </c>
      <c r="H94" s="316">
        <f t="shared" si="8"/>
        <v>15742.23</v>
      </c>
      <c r="I94" s="128">
        <v>7.0900000000000005E-2</v>
      </c>
      <c r="J94" s="129"/>
      <c r="K94" s="130">
        <v>1</v>
      </c>
      <c r="L94" s="119">
        <f t="shared" si="9"/>
        <v>1.0709</v>
      </c>
      <c r="M94" s="130"/>
      <c r="N94">
        <f t="shared" si="10"/>
        <v>12</v>
      </c>
      <c r="O94" s="131"/>
      <c r="P94" s="132"/>
      <c r="Q94" s="133"/>
      <c r="R94" s="134"/>
      <c r="T94" s="134"/>
      <c r="U94" s="128"/>
    </row>
    <row r="95" spans="1:21" ht="12.75">
      <c r="A95" s="79"/>
      <c r="B95" s="315">
        <f>Tabelas!B38</f>
        <v>601</v>
      </c>
      <c r="C95" s="124">
        <f t="shared" si="6"/>
        <v>1.0709</v>
      </c>
      <c r="D95" s="234">
        <v>14500</v>
      </c>
      <c r="E95" s="46" t="s">
        <v>94</v>
      </c>
      <c r="F95" s="126">
        <f t="shared" si="7"/>
        <v>1334480.6169999999</v>
      </c>
      <c r="G95" s="127">
        <f>VLOOKUP($B95,Tabelas!$B$21:$C$450,2,0)</f>
        <v>85.94</v>
      </c>
      <c r="H95" s="316">
        <f t="shared" si="8"/>
        <v>15528.05</v>
      </c>
      <c r="I95" s="128">
        <v>7.0900000000000005E-2</v>
      </c>
      <c r="J95" s="129"/>
      <c r="K95" s="130">
        <v>1</v>
      </c>
      <c r="L95" s="119">
        <f t="shared" si="9"/>
        <v>1.0709</v>
      </c>
      <c r="M95" s="130"/>
      <c r="N95">
        <f t="shared" si="10"/>
        <v>1</v>
      </c>
      <c r="O95" s="131"/>
      <c r="P95" s="132"/>
      <c r="Q95" s="133"/>
      <c r="R95" s="134"/>
      <c r="T95" s="134"/>
      <c r="U95" s="128"/>
    </row>
    <row r="96" spans="1:21" ht="12.75">
      <c r="A96" s="79"/>
      <c r="B96" s="315">
        <f>Tabelas!B39</f>
        <v>602</v>
      </c>
      <c r="C96" s="124">
        <f t="shared" si="6"/>
        <v>1.0709</v>
      </c>
      <c r="D96" s="234">
        <v>14750</v>
      </c>
      <c r="E96" s="46" t="s">
        <v>94</v>
      </c>
      <c r="F96" s="126">
        <f t="shared" si="7"/>
        <v>1601691.585</v>
      </c>
      <c r="G96" s="127">
        <f>VLOOKUP($B96,Tabelas!$B$21:$C$450,2,0)</f>
        <v>101.4</v>
      </c>
      <c r="H96" s="316">
        <f t="shared" si="8"/>
        <v>15795.775</v>
      </c>
      <c r="I96" s="128">
        <v>7.0900000000000005E-2</v>
      </c>
      <c r="J96" s="129"/>
      <c r="K96" s="130">
        <v>1</v>
      </c>
      <c r="L96" s="119">
        <f t="shared" si="9"/>
        <v>1.0709</v>
      </c>
      <c r="M96" s="130"/>
      <c r="N96">
        <f t="shared" si="10"/>
        <v>2</v>
      </c>
      <c r="O96" s="131"/>
      <c r="P96" s="132"/>
      <c r="Q96" s="133"/>
      <c r="R96" s="134"/>
      <c r="T96" s="134"/>
      <c r="U96" s="128"/>
    </row>
    <row r="97" spans="1:21" ht="12.75">
      <c r="A97" s="79"/>
      <c r="B97" s="315">
        <f>Tabelas!B40</f>
        <v>603</v>
      </c>
      <c r="C97" s="124">
        <f t="shared" si="6"/>
        <v>1.0709</v>
      </c>
      <c r="D97" s="234">
        <v>14950</v>
      </c>
      <c r="E97" s="46" t="s">
        <v>94</v>
      </c>
      <c r="F97" s="126">
        <f t="shared" si="7"/>
        <v>2278056.4969500001</v>
      </c>
      <c r="G97" s="127">
        <f>VLOOKUP($B97,Tabelas!$B$21:$C$450,2,0)</f>
        <v>142.29</v>
      </c>
      <c r="H97" s="316">
        <f t="shared" si="8"/>
        <v>16009.955000000002</v>
      </c>
      <c r="I97" s="128">
        <v>7.0900000000000005E-2</v>
      </c>
      <c r="J97" s="129"/>
      <c r="K97" s="130">
        <v>1</v>
      </c>
      <c r="L97" s="119">
        <f t="shared" si="9"/>
        <v>1.0709</v>
      </c>
      <c r="M97" s="130"/>
      <c r="N97">
        <f t="shared" si="10"/>
        <v>3</v>
      </c>
      <c r="O97" s="131"/>
      <c r="P97" s="132"/>
      <c r="Q97" s="133"/>
      <c r="R97" s="134"/>
      <c r="T97" s="134"/>
      <c r="U97" s="128"/>
    </row>
    <row r="98" spans="1:21" ht="12.75" hidden="1">
      <c r="A98" s="79"/>
      <c r="B98" s="315">
        <f>Tabelas!B41</f>
        <v>604</v>
      </c>
      <c r="C98" s="124">
        <f t="shared" si="6"/>
        <v>1.05</v>
      </c>
      <c r="D98" s="234">
        <v>14950</v>
      </c>
      <c r="E98" s="236" t="s">
        <v>93</v>
      </c>
      <c r="F98" s="126">
        <f t="shared" si="7"/>
        <v>845781.3</v>
      </c>
      <c r="G98" s="127">
        <f>VLOOKUP($B98,Tabelas!$B$21:$C$450,2,0)</f>
        <v>53.88</v>
      </c>
      <c r="H98" s="316">
        <f t="shared" si="8"/>
        <v>15697.5</v>
      </c>
      <c r="I98" s="128">
        <v>0.05</v>
      </c>
      <c r="J98" s="129"/>
      <c r="K98" s="130">
        <v>1</v>
      </c>
      <c r="L98" s="119">
        <f t="shared" si="9"/>
        <v>1.05</v>
      </c>
      <c r="M98" s="130"/>
      <c r="N98">
        <f t="shared" si="10"/>
        <v>4</v>
      </c>
      <c r="O98" s="131"/>
      <c r="P98" s="132"/>
      <c r="Q98" s="133"/>
      <c r="R98" s="134"/>
      <c r="T98" s="134"/>
      <c r="U98" s="128"/>
    </row>
    <row r="99" spans="1:21" ht="12.75" hidden="1">
      <c r="A99" s="79"/>
      <c r="B99" s="315">
        <f>Tabelas!B42</f>
        <v>605</v>
      </c>
      <c r="C99" s="124">
        <f t="shared" si="6"/>
        <v>1.05</v>
      </c>
      <c r="D99" s="234">
        <v>14950</v>
      </c>
      <c r="E99" s="46" t="s">
        <v>93</v>
      </c>
      <c r="F99" s="126">
        <f t="shared" si="7"/>
        <v>666829.80000000005</v>
      </c>
      <c r="G99" s="127">
        <f>VLOOKUP($B99,Tabelas!$B$21:$C$450,2,0)</f>
        <v>42.48</v>
      </c>
      <c r="H99" s="316">
        <f t="shared" si="8"/>
        <v>15697.500000000002</v>
      </c>
      <c r="I99" s="128">
        <v>0.05</v>
      </c>
      <c r="J99" s="129"/>
      <c r="K99" s="130">
        <v>1</v>
      </c>
      <c r="L99" s="119">
        <f t="shared" si="9"/>
        <v>1.05</v>
      </c>
      <c r="M99" s="130"/>
      <c r="N99">
        <f t="shared" si="10"/>
        <v>5</v>
      </c>
      <c r="O99" s="131"/>
      <c r="P99" s="132"/>
      <c r="Q99" s="133"/>
      <c r="R99" s="134"/>
      <c r="T99" s="134"/>
      <c r="U99" s="128"/>
    </row>
    <row r="100" spans="1:21" ht="12.75" hidden="1">
      <c r="A100" s="79"/>
      <c r="B100" s="315">
        <f>Tabelas!B43</f>
        <v>606</v>
      </c>
      <c r="C100" s="124">
        <f t="shared" si="6"/>
        <v>1.05</v>
      </c>
      <c r="D100" s="234">
        <v>15350</v>
      </c>
      <c r="E100" s="46" t="s">
        <v>93</v>
      </c>
      <c r="F100" s="126">
        <f t="shared" si="7"/>
        <v>632934.22499999998</v>
      </c>
      <c r="G100" s="127">
        <f>VLOOKUP($B100,Tabelas!$B$21:$C$450,2,0)</f>
        <v>39.270000000000003</v>
      </c>
      <c r="H100" s="316">
        <f t="shared" si="8"/>
        <v>16117.499999999998</v>
      </c>
      <c r="I100" s="128">
        <v>0.05</v>
      </c>
      <c r="J100" s="129"/>
      <c r="K100" s="130">
        <v>1</v>
      </c>
      <c r="L100" s="119">
        <f t="shared" si="9"/>
        <v>1.05</v>
      </c>
      <c r="M100" s="130"/>
      <c r="N100">
        <f t="shared" si="10"/>
        <v>6</v>
      </c>
      <c r="O100" s="131"/>
      <c r="P100" s="132"/>
      <c r="Q100" s="133"/>
      <c r="R100" s="134"/>
      <c r="T100" s="134"/>
      <c r="U100" s="128"/>
    </row>
    <row r="101" spans="1:21" ht="12.75" hidden="1">
      <c r="A101" s="79"/>
      <c r="B101" s="315">
        <f>Tabelas!B44</f>
        <v>607</v>
      </c>
      <c r="C101" s="124">
        <f t="shared" si="6"/>
        <v>1.05</v>
      </c>
      <c r="D101" s="234">
        <v>14950</v>
      </c>
      <c r="E101" s="46" t="s">
        <v>93</v>
      </c>
      <c r="F101" s="126">
        <f t="shared" si="7"/>
        <v>774200.70000000007</v>
      </c>
      <c r="G101" s="127">
        <f>VLOOKUP($B101,Tabelas!$B$21:$C$450,2,0)</f>
        <v>49.32</v>
      </c>
      <c r="H101" s="316">
        <f t="shared" si="8"/>
        <v>15697.500000000002</v>
      </c>
      <c r="I101" s="128">
        <v>0.05</v>
      </c>
      <c r="J101" s="129"/>
      <c r="K101" s="130">
        <v>1</v>
      </c>
      <c r="L101" s="119">
        <f t="shared" si="9"/>
        <v>1.05</v>
      </c>
      <c r="M101" s="130"/>
      <c r="N101">
        <f t="shared" si="10"/>
        <v>7</v>
      </c>
      <c r="O101" s="131"/>
      <c r="P101" s="132"/>
      <c r="Q101" s="133"/>
      <c r="R101" s="134"/>
      <c r="T101" s="134"/>
      <c r="U101" s="128"/>
    </row>
    <row r="102" spans="1:21" ht="12.75" hidden="1">
      <c r="A102" s="79"/>
      <c r="B102" s="315">
        <f>Tabelas!B45</f>
        <v>608</v>
      </c>
      <c r="C102" s="124">
        <f t="shared" si="6"/>
        <v>1.05</v>
      </c>
      <c r="D102" s="234">
        <v>14950</v>
      </c>
      <c r="E102" s="46" t="s">
        <v>93</v>
      </c>
      <c r="F102" s="126">
        <f t="shared" si="7"/>
        <v>765567.07500000007</v>
      </c>
      <c r="G102" s="127">
        <f>VLOOKUP($B102,Tabelas!$B$21:$C$450,2,0)</f>
        <v>48.77</v>
      </c>
      <c r="H102" s="316">
        <f t="shared" si="8"/>
        <v>15697.5</v>
      </c>
      <c r="I102" s="128">
        <v>0.05</v>
      </c>
      <c r="J102" s="129"/>
      <c r="K102" s="130">
        <v>1</v>
      </c>
      <c r="L102" s="119">
        <f t="shared" si="9"/>
        <v>1.05</v>
      </c>
      <c r="M102" s="130"/>
      <c r="N102">
        <f t="shared" si="10"/>
        <v>8</v>
      </c>
      <c r="O102" s="131"/>
      <c r="P102" s="132"/>
      <c r="Q102" s="133"/>
      <c r="R102" s="134"/>
      <c r="T102" s="134"/>
      <c r="U102" s="128"/>
    </row>
    <row r="103" spans="1:21" ht="12.75" hidden="1">
      <c r="A103" s="79"/>
      <c r="B103" s="315">
        <f>Tabelas!B46</f>
        <v>609</v>
      </c>
      <c r="C103" s="124">
        <f t="shared" si="6"/>
        <v>1.05</v>
      </c>
      <c r="D103" s="234">
        <v>14950</v>
      </c>
      <c r="E103" s="46" t="s">
        <v>93</v>
      </c>
      <c r="F103" s="126">
        <f t="shared" si="7"/>
        <v>775299.52500000002</v>
      </c>
      <c r="G103" s="127">
        <f>VLOOKUP($B103,Tabelas!$B$21:$C$450,2,0)</f>
        <v>49.39</v>
      </c>
      <c r="H103" s="316">
        <f t="shared" si="8"/>
        <v>15697.5</v>
      </c>
      <c r="I103" s="128">
        <v>0.05</v>
      </c>
      <c r="J103" s="129"/>
      <c r="K103" s="130">
        <v>1</v>
      </c>
      <c r="L103" s="119">
        <f t="shared" si="9"/>
        <v>1.05</v>
      </c>
      <c r="M103" s="130"/>
      <c r="N103">
        <f t="shared" si="10"/>
        <v>9</v>
      </c>
      <c r="O103" s="131"/>
      <c r="P103" s="132"/>
      <c r="Q103" s="133"/>
      <c r="R103" s="134"/>
      <c r="T103" s="134"/>
      <c r="U103" s="128"/>
    </row>
    <row r="104" spans="1:21" ht="12.75" hidden="1">
      <c r="A104" s="79"/>
      <c r="B104" s="315">
        <f>Tabelas!B47</f>
        <v>610</v>
      </c>
      <c r="C104" s="124">
        <f t="shared" si="6"/>
        <v>1.05</v>
      </c>
      <c r="D104" s="234">
        <v>14950</v>
      </c>
      <c r="E104" s="46" t="s">
        <v>93</v>
      </c>
      <c r="F104" s="126">
        <f t="shared" si="7"/>
        <v>988785.52500000002</v>
      </c>
      <c r="G104" s="127">
        <f>VLOOKUP($B104,Tabelas!$B$21:$C$450,2,0)</f>
        <v>62.99</v>
      </c>
      <c r="H104" s="316">
        <f t="shared" si="8"/>
        <v>15697.5</v>
      </c>
      <c r="I104" s="128">
        <v>0.05</v>
      </c>
      <c r="J104" s="129"/>
      <c r="K104" s="130">
        <v>1</v>
      </c>
      <c r="L104" s="119">
        <f t="shared" si="9"/>
        <v>1.05</v>
      </c>
      <c r="M104" s="130"/>
      <c r="N104">
        <f t="shared" si="10"/>
        <v>10</v>
      </c>
      <c r="O104" s="131"/>
      <c r="P104" s="132"/>
      <c r="Q104" s="133"/>
      <c r="R104" s="134"/>
      <c r="T104" s="134"/>
      <c r="U104" s="128"/>
    </row>
    <row r="105" spans="1:21" ht="12.75" hidden="1">
      <c r="A105" s="79"/>
      <c r="B105" s="315">
        <f>Tabelas!B48</f>
        <v>611</v>
      </c>
      <c r="C105" s="124">
        <f t="shared" si="6"/>
        <v>1.05</v>
      </c>
      <c r="D105" s="234">
        <v>14950</v>
      </c>
      <c r="E105" s="46" t="s">
        <v>93</v>
      </c>
      <c r="F105" s="126">
        <f t="shared" si="7"/>
        <v>1476349.875</v>
      </c>
      <c r="G105" s="127">
        <f>VLOOKUP($B105,Tabelas!$B$21:$C$450,2,0)</f>
        <v>94.05</v>
      </c>
      <c r="H105" s="316">
        <f t="shared" si="8"/>
        <v>15697.5</v>
      </c>
      <c r="I105" s="128">
        <v>0.05</v>
      </c>
      <c r="J105" s="129"/>
      <c r="K105" s="130">
        <v>1</v>
      </c>
      <c r="L105" s="119">
        <f t="shared" si="9"/>
        <v>1.05</v>
      </c>
      <c r="M105" s="130"/>
      <c r="N105">
        <f t="shared" si="10"/>
        <v>11</v>
      </c>
      <c r="O105" s="131"/>
      <c r="P105" s="132"/>
      <c r="Q105" s="133"/>
      <c r="R105" s="134"/>
      <c r="T105" s="134"/>
      <c r="U105" s="128"/>
    </row>
    <row r="106" spans="1:21" ht="12.75">
      <c r="A106" s="79"/>
      <c r="B106" s="315">
        <f>Tabelas!B49</f>
        <v>612</v>
      </c>
      <c r="C106" s="124">
        <f t="shared" si="6"/>
        <v>1.0709</v>
      </c>
      <c r="D106" s="234">
        <v>14700</v>
      </c>
      <c r="E106" s="46" t="s">
        <v>94</v>
      </c>
      <c r="F106" s="126">
        <f t="shared" si="7"/>
        <v>1503225.5426999999</v>
      </c>
      <c r="G106" s="127">
        <f>VLOOKUP($B106,Tabelas!$B$21:$C$450,2,0)</f>
        <v>95.49</v>
      </c>
      <c r="H106" s="316">
        <f t="shared" si="8"/>
        <v>15742.23</v>
      </c>
      <c r="I106" s="128">
        <v>7.0900000000000005E-2</v>
      </c>
      <c r="J106" s="129"/>
      <c r="K106" s="130">
        <v>1</v>
      </c>
      <c r="L106" s="119">
        <f t="shared" si="9"/>
        <v>1.0709</v>
      </c>
      <c r="M106" s="130"/>
      <c r="N106">
        <f t="shared" si="10"/>
        <v>12</v>
      </c>
      <c r="O106" s="131"/>
      <c r="P106" s="132"/>
      <c r="Q106" s="133"/>
      <c r="R106" s="134"/>
      <c r="T106" s="134"/>
      <c r="U106" s="128"/>
    </row>
    <row r="107" spans="1:21" ht="12.75">
      <c r="A107" s="79"/>
      <c r="B107" s="315">
        <f>Tabelas!B50</f>
        <v>613</v>
      </c>
      <c r="C107" s="124">
        <f t="shared" si="6"/>
        <v>1.0709</v>
      </c>
      <c r="D107" s="234">
        <v>14750</v>
      </c>
      <c r="E107" s="46" t="s">
        <v>94</v>
      </c>
      <c r="F107" s="126">
        <f t="shared" si="7"/>
        <v>863239.10375000001</v>
      </c>
      <c r="G107" s="127">
        <f>VLOOKUP($B107,Tabelas!$B$21:$C$450,2,0)</f>
        <v>54.65</v>
      </c>
      <c r="H107" s="316">
        <f t="shared" si="8"/>
        <v>15795.775000000001</v>
      </c>
      <c r="I107" s="128">
        <v>7.0900000000000005E-2</v>
      </c>
      <c r="J107" s="129"/>
      <c r="K107" s="130">
        <v>1</v>
      </c>
      <c r="L107" s="119">
        <f t="shared" si="9"/>
        <v>1.0709</v>
      </c>
      <c r="M107" s="130"/>
      <c r="N107">
        <f t="shared" si="10"/>
        <v>13</v>
      </c>
      <c r="O107" s="131"/>
      <c r="P107" s="132"/>
      <c r="Q107" s="133"/>
      <c r="R107" s="134"/>
      <c r="T107" s="134"/>
      <c r="U107" s="128"/>
    </row>
    <row r="108" spans="1:21" ht="12.75" hidden="1">
      <c r="A108" s="79"/>
      <c r="B108" s="315">
        <f>Tabelas!B51</f>
        <v>614</v>
      </c>
      <c r="C108" s="124">
        <f t="shared" si="6"/>
        <v>1.05</v>
      </c>
      <c r="D108" s="234">
        <v>14750</v>
      </c>
      <c r="E108" s="236" t="s">
        <v>93</v>
      </c>
      <c r="F108" s="126">
        <f t="shared" si="7"/>
        <v>745568.25</v>
      </c>
      <c r="G108" s="127">
        <f>VLOOKUP($B108,Tabelas!$B$21:$C$450,2,0)</f>
        <v>48.14</v>
      </c>
      <c r="H108" s="316">
        <f t="shared" si="8"/>
        <v>15487.5</v>
      </c>
      <c r="I108" s="128">
        <v>0.05</v>
      </c>
      <c r="J108" s="129"/>
      <c r="K108" s="130">
        <v>1</v>
      </c>
      <c r="L108" s="119">
        <f t="shared" si="9"/>
        <v>1.05</v>
      </c>
      <c r="M108" s="130"/>
      <c r="N108">
        <f t="shared" si="10"/>
        <v>14</v>
      </c>
      <c r="O108" s="131"/>
      <c r="P108" s="132"/>
      <c r="Q108" s="133"/>
      <c r="R108" s="134"/>
      <c r="T108" s="134"/>
      <c r="U108" s="128"/>
    </row>
    <row r="109" spans="1:21" ht="12.75" hidden="1">
      <c r="A109" s="79"/>
      <c r="B109" s="315">
        <f>Tabelas!B52</f>
        <v>701</v>
      </c>
      <c r="C109" s="124">
        <f t="shared" si="6"/>
        <v>1.05</v>
      </c>
      <c r="D109" s="234">
        <v>14500</v>
      </c>
      <c r="E109" s="46" t="s">
        <v>93</v>
      </c>
      <c r="F109" s="126">
        <f t="shared" si="7"/>
        <v>1308436.5</v>
      </c>
      <c r="G109" s="127">
        <f>VLOOKUP($B109,Tabelas!$B$21:$C$450,2,0)</f>
        <v>85.94</v>
      </c>
      <c r="H109" s="316">
        <f t="shared" si="8"/>
        <v>15225</v>
      </c>
      <c r="I109" s="128">
        <v>0.05</v>
      </c>
      <c r="J109" s="129"/>
      <c r="K109" s="130">
        <v>1</v>
      </c>
      <c r="L109" s="119">
        <f t="shared" si="9"/>
        <v>1.05</v>
      </c>
      <c r="M109" s="130"/>
      <c r="N109">
        <f t="shared" si="10"/>
        <v>1</v>
      </c>
      <c r="O109" s="131"/>
      <c r="P109" s="132"/>
      <c r="Q109" s="133"/>
      <c r="R109" s="134"/>
      <c r="T109" s="134"/>
      <c r="U109" s="128"/>
    </row>
    <row r="110" spans="1:21" ht="12.75">
      <c r="A110" s="79"/>
      <c r="B110" s="315">
        <f>Tabelas!B53</f>
        <v>702</v>
      </c>
      <c r="C110" s="124">
        <f t="shared" si="6"/>
        <v>1.0709</v>
      </c>
      <c r="D110" s="234">
        <v>14750</v>
      </c>
      <c r="E110" s="46" t="s">
        <v>94</v>
      </c>
      <c r="F110" s="126">
        <f t="shared" si="7"/>
        <v>1601691.585</v>
      </c>
      <c r="G110" s="127">
        <f>VLOOKUP($B110,Tabelas!$B$21:$C$450,2,0)</f>
        <v>101.4</v>
      </c>
      <c r="H110" s="316">
        <f t="shared" si="8"/>
        <v>15795.775</v>
      </c>
      <c r="I110" s="128">
        <v>7.0900000000000005E-2</v>
      </c>
      <c r="J110" s="129"/>
      <c r="K110" s="130">
        <v>1</v>
      </c>
      <c r="L110" s="119">
        <f t="shared" si="9"/>
        <v>1.0709</v>
      </c>
      <c r="M110" s="130"/>
      <c r="N110">
        <f t="shared" si="10"/>
        <v>2</v>
      </c>
      <c r="O110" s="131"/>
      <c r="P110" s="132"/>
      <c r="Q110" s="133"/>
      <c r="R110" s="134"/>
      <c r="T110" s="134"/>
      <c r="U110" s="128"/>
    </row>
    <row r="111" spans="1:21" ht="12.75">
      <c r="A111" s="79"/>
      <c r="B111" s="315">
        <f>Tabelas!B54</f>
        <v>703</v>
      </c>
      <c r="C111" s="124">
        <f t="shared" si="6"/>
        <v>1.0709</v>
      </c>
      <c r="D111" s="234">
        <v>14950</v>
      </c>
      <c r="E111" s="46" t="s">
        <v>94</v>
      </c>
      <c r="F111" s="126">
        <f t="shared" si="7"/>
        <v>2278056.4969500001</v>
      </c>
      <c r="G111" s="127">
        <f>VLOOKUP($B111,Tabelas!$B$21:$C$450,2,0)</f>
        <v>142.29</v>
      </c>
      <c r="H111" s="316">
        <f t="shared" si="8"/>
        <v>16009.955000000002</v>
      </c>
      <c r="I111" s="128">
        <v>7.0900000000000005E-2</v>
      </c>
      <c r="J111" s="129"/>
      <c r="K111" s="130">
        <v>1</v>
      </c>
      <c r="L111" s="119">
        <f t="shared" si="9"/>
        <v>1.0709</v>
      </c>
      <c r="M111" s="130"/>
      <c r="N111">
        <f t="shared" si="10"/>
        <v>3</v>
      </c>
      <c r="O111" s="131"/>
      <c r="P111" s="132"/>
      <c r="Q111" s="133"/>
      <c r="R111" s="134"/>
      <c r="T111" s="134"/>
      <c r="U111" s="128"/>
    </row>
    <row r="112" spans="1:21" ht="12.75" hidden="1">
      <c r="A112" s="79"/>
      <c r="B112" s="315">
        <f>Tabelas!B55</f>
        <v>704</v>
      </c>
      <c r="C112" s="124">
        <f t="shared" si="6"/>
        <v>1.05</v>
      </c>
      <c r="D112" s="234">
        <v>14950</v>
      </c>
      <c r="E112" s="46" t="s">
        <v>93</v>
      </c>
      <c r="F112" s="126">
        <f t="shared" si="7"/>
        <v>902920.20000000007</v>
      </c>
      <c r="G112" s="127">
        <f>VLOOKUP($B112,Tabelas!$B$21:$C$450,2,0)</f>
        <v>57.52</v>
      </c>
      <c r="H112" s="316">
        <f t="shared" si="8"/>
        <v>15697.5</v>
      </c>
      <c r="I112" s="128">
        <v>0.05</v>
      </c>
      <c r="J112" s="129"/>
      <c r="K112" s="130">
        <v>1</v>
      </c>
      <c r="L112" s="119">
        <f t="shared" si="9"/>
        <v>1.05</v>
      </c>
      <c r="M112" s="130"/>
      <c r="N112">
        <f t="shared" si="10"/>
        <v>4</v>
      </c>
      <c r="O112" s="131"/>
      <c r="P112" s="132"/>
      <c r="Q112" s="133"/>
      <c r="R112" s="134"/>
      <c r="T112" s="134"/>
      <c r="U112" s="128"/>
    </row>
    <row r="113" spans="1:21" ht="12.75" hidden="1">
      <c r="A113" s="79"/>
      <c r="B113" s="315">
        <f>Tabelas!B56</f>
        <v>705</v>
      </c>
      <c r="C113" s="124">
        <f t="shared" si="6"/>
        <v>1.05</v>
      </c>
      <c r="D113" s="234">
        <v>14950</v>
      </c>
      <c r="E113" s="46" t="s">
        <v>93</v>
      </c>
      <c r="F113" s="126">
        <f t="shared" si="7"/>
        <v>774514.65</v>
      </c>
      <c r="G113" s="127">
        <f>VLOOKUP($B113,Tabelas!$B$21:$C$450,2,0)</f>
        <v>49.34</v>
      </c>
      <c r="H113" s="316">
        <f t="shared" si="8"/>
        <v>15697.5</v>
      </c>
      <c r="I113" s="128">
        <v>0.05</v>
      </c>
      <c r="J113" s="129"/>
      <c r="K113" s="130">
        <v>1</v>
      </c>
      <c r="L113" s="119">
        <f t="shared" si="9"/>
        <v>1.05</v>
      </c>
      <c r="M113" s="130"/>
      <c r="N113">
        <f t="shared" si="10"/>
        <v>5</v>
      </c>
      <c r="O113" s="131"/>
      <c r="P113" s="132"/>
      <c r="Q113" s="133"/>
      <c r="R113" s="134"/>
      <c r="T113" s="134"/>
      <c r="U113" s="128"/>
    </row>
    <row r="114" spans="1:21" ht="12.75" hidden="1">
      <c r="A114" s="79"/>
      <c r="B114" s="315">
        <f>Tabelas!B57</f>
        <v>706</v>
      </c>
      <c r="C114" s="124">
        <f t="shared" si="6"/>
        <v>1.05</v>
      </c>
      <c r="D114" s="234">
        <v>15350</v>
      </c>
      <c r="E114" s="46" t="s">
        <v>93</v>
      </c>
      <c r="F114" s="126">
        <f t="shared" si="7"/>
        <v>632934.22499999998</v>
      </c>
      <c r="G114" s="127">
        <f>VLOOKUP($B114,Tabelas!$B$21:$C$450,2,0)</f>
        <v>39.270000000000003</v>
      </c>
      <c r="H114" s="316">
        <f t="shared" si="8"/>
        <v>16117.499999999998</v>
      </c>
      <c r="I114" s="128">
        <v>0.05</v>
      </c>
      <c r="J114" s="129"/>
      <c r="K114" s="130">
        <v>1</v>
      </c>
      <c r="L114" s="119">
        <f t="shared" si="9"/>
        <v>1.05</v>
      </c>
      <c r="M114" s="130"/>
      <c r="N114">
        <f t="shared" si="10"/>
        <v>6</v>
      </c>
      <c r="O114" s="131"/>
      <c r="P114" s="132"/>
      <c r="Q114" s="133"/>
      <c r="R114" s="134"/>
      <c r="T114" s="134"/>
      <c r="U114" s="128"/>
    </row>
    <row r="115" spans="1:21" ht="12.75" hidden="1">
      <c r="A115" s="79"/>
      <c r="B115" s="315">
        <f>Tabelas!B58</f>
        <v>707</v>
      </c>
      <c r="C115" s="124">
        <f t="shared" si="6"/>
        <v>1.05</v>
      </c>
      <c r="D115" s="234">
        <v>14950</v>
      </c>
      <c r="E115" s="46" t="s">
        <v>93</v>
      </c>
      <c r="F115" s="126">
        <f t="shared" si="7"/>
        <v>679230.82500000007</v>
      </c>
      <c r="G115" s="127">
        <f>VLOOKUP($B115,Tabelas!$B$21:$C$450,2,0)</f>
        <v>43.27</v>
      </c>
      <c r="H115" s="316">
        <f t="shared" si="8"/>
        <v>15697.5</v>
      </c>
      <c r="I115" s="128">
        <v>0.05</v>
      </c>
      <c r="J115" s="129"/>
      <c r="K115" s="130">
        <v>1</v>
      </c>
      <c r="L115" s="119">
        <f t="shared" si="9"/>
        <v>1.05</v>
      </c>
      <c r="M115" s="130"/>
      <c r="N115">
        <f t="shared" si="10"/>
        <v>7</v>
      </c>
      <c r="O115" s="131"/>
      <c r="P115" s="132"/>
      <c r="Q115" s="133"/>
      <c r="R115" s="134"/>
      <c r="T115" s="134"/>
      <c r="U115" s="128"/>
    </row>
    <row r="116" spans="1:21" ht="12.75" hidden="1">
      <c r="A116" s="79"/>
      <c r="B116" s="315">
        <f>Tabelas!B59</f>
        <v>708</v>
      </c>
      <c r="C116" s="124">
        <f t="shared" si="6"/>
        <v>1.05</v>
      </c>
      <c r="D116" s="234">
        <v>14950</v>
      </c>
      <c r="E116" s="46" t="s">
        <v>93</v>
      </c>
      <c r="F116" s="126">
        <f t="shared" si="7"/>
        <v>696341.1</v>
      </c>
      <c r="G116" s="127">
        <f>VLOOKUP($B116,Tabelas!$B$21:$C$450,2,0)</f>
        <v>44.36</v>
      </c>
      <c r="H116" s="316">
        <f t="shared" si="8"/>
        <v>15697.5</v>
      </c>
      <c r="I116" s="128">
        <v>0.05</v>
      </c>
      <c r="J116" s="129"/>
      <c r="K116" s="130">
        <v>1</v>
      </c>
      <c r="L116" s="119">
        <f t="shared" si="9"/>
        <v>1.05</v>
      </c>
      <c r="M116" s="130"/>
      <c r="N116">
        <f t="shared" si="10"/>
        <v>8</v>
      </c>
      <c r="O116" s="131"/>
      <c r="P116" s="132"/>
      <c r="Q116" s="133"/>
      <c r="R116" s="134"/>
      <c r="T116" s="134"/>
      <c r="U116" s="128"/>
    </row>
    <row r="117" spans="1:21" ht="12.75" hidden="1">
      <c r="A117" s="79"/>
      <c r="B117" s="315">
        <f>Tabelas!B60</f>
        <v>709</v>
      </c>
      <c r="C117" s="124">
        <f t="shared" si="6"/>
        <v>1.05</v>
      </c>
      <c r="D117" s="234">
        <v>14950</v>
      </c>
      <c r="E117" s="46" t="s">
        <v>93</v>
      </c>
      <c r="F117" s="126">
        <f t="shared" si="7"/>
        <v>775299.52500000002</v>
      </c>
      <c r="G117" s="127">
        <f>VLOOKUP($B117,Tabelas!$B$21:$C$450,2,0)</f>
        <v>49.39</v>
      </c>
      <c r="H117" s="316">
        <f t="shared" si="8"/>
        <v>15697.5</v>
      </c>
      <c r="I117" s="128">
        <v>0.05</v>
      </c>
      <c r="J117" s="129"/>
      <c r="K117" s="130">
        <v>1</v>
      </c>
      <c r="L117" s="119">
        <f t="shared" si="9"/>
        <v>1.05</v>
      </c>
      <c r="M117" s="130"/>
      <c r="N117">
        <f t="shared" si="10"/>
        <v>9</v>
      </c>
      <c r="O117" s="131"/>
      <c r="P117" s="132"/>
      <c r="Q117" s="133"/>
      <c r="R117" s="134"/>
      <c r="T117" s="134"/>
      <c r="U117" s="128"/>
    </row>
    <row r="118" spans="1:21" ht="12.75" hidden="1">
      <c r="A118" s="79"/>
      <c r="B118" s="315">
        <f>Tabelas!B61</f>
        <v>710</v>
      </c>
      <c r="C118" s="124">
        <f t="shared" si="6"/>
        <v>1.05</v>
      </c>
      <c r="D118" s="234">
        <v>14950</v>
      </c>
      <c r="E118" s="46" t="s">
        <v>93</v>
      </c>
      <c r="F118" s="126">
        <f t="shared" si="7"/>
        <v>988785.52500000002</v>
      </c>
      <c r="G118" s="127">
        <f>VLOOKUP($B118,Tabelas!$B$21:$C$450,2,0)</f>
        <v>62.99</v>
      </c>
      <c r="H118" s="316">
        <f t="shared" si="8"/>
        <v>15697.5</v>
      </c>
      <c r="I118" s="128">
        <v>0.05</v>
      </c>
      <c r="J118" s="129"/>
      <c r="K118" s="130">
        <v>1</v>
      </c>
      <c r="L118" s="119">
        <f t="shared" si="9"/>
        <v>1.05</v>
      </c>
      <c r="M118" s="130"/>
      <c r="N118">
        <f t="shared" si="10"/>
        <v>10</v>
      </c>
      <c r="O118" s="131"/>
      <c r="P118" s="132"/>
      <c r="Q118" s="133"/>
      <c r="R118" s="134"/>
      <c r="T118" s="134"/>
      <c r="U118" s="128"/>
    </row>
    <row r="119" spans="1:21" ht="12.75" hidden="1">
      <c r="A119" s="79"/>
      <c r="B119" s="315">
        <f>Tabelas!B62</f>
        <v>711</v>
      </c>
      <c r="C119" s="124">
        <f t="shared" si="6"/>
        <v>1.05</v>
      </c>
      <c r="D119" s="234">
        <v>14950</v>
      </c>
      <c r="E119" s="46" t="s">
        <v>93</v>
      </c>
      <c r="F119" s="126">
        <f t="shared" si="7"/>
        <v>1476349.875</v>
      </c>
      <c r="G119" s="127">
        <f>VLOOKUP($B119,Tabelas!$B$21:$C$450,2,0)</f>
        <v>94.05</v>
      </c>
      <c r="H119" s="316">
        <f t="shared" si="8"/>
        <v>15697.5</v>
      </c>
      <c r="I119" s="128">
        <v>0.05</v>
      </c>
      <c r="J119" s="129"/>
      <c r="K119" s="130">
        <v>1</v>
      </c>
      <c r="L119" s="119">
        <f t="shared" si="9"/>
        <v>1.05</v>
      </c>
      <c r="M119" s="130"/>
      <c r="N119">
        <f t="shared" si="10"/>
        <v>11</v>
      </c>
      <c r="O119" s="131"/>
      <c r="P119" s="132"/>
      <c r="Q119" s="133"/>
      <c r="R119" s="134"/>
      <c r="T119" s="134"/>
      <c r="U119" s="128"/>
    </row>
    <row r="120" spans="1:21" ht="12.75">
      <c r="A120" s="79"/>
      <c r="B120" s="315">
        <f>Tabelas!B63</f>
        <v>712</v>
      </c>
      <c r="C120" s="124">
        <f t="shared" si="6"/>
        <v>1.0709</v>
      </c>
      <c r="D120" s="234">
        <v>14700</v>
      </c>
      <c r="E120" s="236" t="s">
        <v>94</v>
      </c>
      <c r="F120" s="126">
        <f t="shared" si="7"/>
        <v>1503225.5426999999</v>
      </c>
      <c r="G120" s="127">
        <f>VLOOKUP($B120,Tabelas!$B$21:$C$450,2,0)</f>
        <v>95.49</v>
      </c>
      <c r="H120" s="316">
        <f t="shared" si="8"/>
        <v>15742.23</v>
      </c>
      <c r="I120" s="128">
        <v>7.0900000000000005E-2</v>
      </c>
      <c r="J120" s="129"/>
      <c r="K120" s="130">
        <v>1</v>
      </c>
      <c r="L120" s="119">
        <f t="shared" si="9"/>
        <v>1.0709</v>
      </c>
      <c r="M120" s="130"/>
      <c r="N120">
        <f t="shared" si="10"/>
        <v>12</v>
      </c>
      <c r="O120" s="131"/>
      <c r="P120" s="132"/>
      <c r="Q120" s="133"/>
      <c r="R120" s="134"/>
      <c r="T120" s="134"/>
      <c r="U120" s="128"/>
    </row>
    <row r="121" spans="1:21" ht="12.75" hidden="1">
      <c r="A121" s="79"/>
      <c r="B121" s="315">
        <f>Tabelas!B64</f>
        <v>713</v>
      </c>
      <c r="C121" s="124">
        <f t="shared" si="6"/>
        <v>1.0659000000000001</v>
      </c>
      <c r="D121" s="234">
        <v>14750</v>
      </c>
      <c r="E121" s="236" t="s">
        <v>93</v>
      </c>
      <c r="F121" s="126">
        <f t="shared" si="7"/>
        <v>859208.66625000001</v>
      </c>
      <c r="G121" s="127">
        <f>VLOOKUP($B121,Tabelas!$B$21:$C$450,2,0)</f>
        <v>54.65</v>
      </c>
      <c r="H121" s="316">
        <f t="shared" si="8"/>
        <v>15722.025000000001</v>
      </c>
      <c r="I121" s="128">
        <v>6.59E-2</v>
      </c>
      <c r="J121" s="129"/>
      <c r="K121" s="130">
        <v>1</v>
      </c>
      <c r="L121" s="119">
        <f t="shared" si="9"/>
        <v>1.0659000000000001</v>
      </c>
      <c r="M121" s="130"/>
      <c r="N121">
        <f t="shared" si="10"/>
        <v>13</v>
      </c>
      <c r="O121" s="131"/>
      <c r="P121" s="132"/>
      <c r="Q121" s="133"/>
      <c r="R121" s="134"/>
      <c r="T121" s="134"/>
      <c r="U121" s="128"/>
    </row>
    <row r="122" spans="1:21" ht="12.75" hidden="1">
      <c r="A122" s="79"/>
      <c r="B122" s="315">
        <f>Tabelas!B65</f>
        <v>714</v>
      </c>
      <c r="C122" s="124">
        <f t="shared" si="6"/>
        <v>1.0659000000000001</v>
      </c>
      <c r="D122" s="234">
        <v>14750</v>
      </c>
      <c r="E122" s="236" t="s">
        <v>93</v>
      </c>
      <c r="F122" s="126">
        <f t="shared" si="7"/>
        <v>756858.28350000002</v>
      </c>
      <c r="G122" s="127">
        <f>VLOOKUP($B122,Tabelas!$B$21:$C$450,2,0)</f>
        <v>48.14</v>
      </c>
      <c r="H122" s="316">
        <f t="shared" si="8"/>
        <v>15722.025</v>
      </c>
      <c r="I122" s="128">
        <v>6.59E-2</v>
      </c>
      <c r="J122" s="129"/>
      <c r="K122" s="130">
        <v>1</v>
      </c>
      <c r="L122" s="119">
        <f t="shared" si="9"/>
        <v>1.0659000000000001</v>
      </c>
      <c r="M122" s="130"/>
      <c r="N122">
        <f t="shared" si="10"/>
        <v>14</v>
      </c>
      <c r="O122" s="131"/>
      <c r="P122" s="132"/>
      <c r="Q122" s="133"/>
      <c r="R122" s="134"/>
      <c r="T122" s="134"/>
      <c r="U122" s="128"/>
    </row>
    <row r="123" spans="1:21" ht="12.75">
      <c r="A123" s="79"/>
      <c r="B123" s="315">
        <f>Tabelas!B66</f>
        <v>801</v>
      </c>
      <c r="C123" s="124">
        <f t="shared" si="6"/>
        <v>1.0709</v>
      </c>
      <c r="D123" s="234">
        <v>14500</v>
      </c>
      <c r="E123" s="46" t="s">
        <v>94</v>
      </c>
      <c r="F123" s="126">
        <f t="shared" si="7"/>
        <v>1334480.6169999999</v>
      </c>
      <c r="G123" s="127">
        <f>VLOOKUP($B123,Tabelas!$B$21:$C$450,2,0)</f>
        <v>85.94</v>
      </c>
      <c r="H123" s="316">
        <f t="shared" si="8"/>
        <v>15528.05</v>
      </c>
      <c r="I123" s="128">
        <v>7.0900000000000005E-2</v>
      </c>
      <c r="J123" s="129"/>
      <c r="K123" s="130">
        <v>1</v>
      </c>
      <c r="L123" s="119">
        <f t="shared" si="9"/>
        <v>1.0709</v>
      </c>
      <c r="M123" s="130"/>
      <c r="N123">
        <f t="shared" si="10"/>
        <v>1</v>
      </c>
      <c r="O123" s="131"/>
      <c r="P123" s="132"/>
      <c r="Q123" s="133"/>
      <c r="R123" s="134"/>
      <c r="T123" s="134"/>
      <c r="U123" s="128"/>
    </row>
    <row r="124" spans="1:21" ht="12.75">
      <c r="A124" s="79"/>
      <c r="B124" s="315">
        <f>Tabelas!B67</f>
        <v>802</v>
      </c>
      <c r="C124" s="124">
        <f t="shared" si="6"/>
        <v>1.0709</v>
      </c>
      <c r="D124" s="234">
        <v>14750</v>
      </c>
      <c r="E124" s="46" t="s">
        <v>94</v>
      </c>
      <c r="F124" s="126">
        <f t="shared" si="7"/>
        <v>1601691.585</v>
      </c>
      <c r="G124" s="127">
        <f>VLOOKUP($B124,Tabelas!$B$21:$C$450,2,0)</f>
        <v>101.4</v>
      </c>
      <c r="H124" s="316">
        <f t="shared" si="8"/>
        <v>15795.775</v>
      </c>
      <c r="I124" s="128">
        <v>7.0900000000000005E-2</v>
      </c>
      <c r="J124" s="129"/>
      <c r="K124" s="130">
        <v>1</v>
      </c>
      <c r="L124" s="119">
        <f t="shared" si="9"/>
        <v>1.0709</v>
      </c>
      <c r="M124" s="130"/>
      <c r="N124">
        <f t="shared" si="10"/>
        <v>2</v>
      </c>
      <c r="O124" s="131"/>
      <c r="P124" s="132"/>
      <c r="Q124" s="133"/>
      <c r="R124" s="134"/>
      <c r="T124" s="134"/>
      <c r="U124" s="128"/>
    </row>
    <row r="125" spans="1:21" ht="12.75">
      <c r="A125" s="79"/>
      <c r="B125" s="315">
        <f>Tabelas!B68</f>
        <v>803</v>
      </c>
      <c r="C125" s="124">
        <f t="shared" si="6"/>
        <v>1.0709</v>
      </c>
      <c r="D125" s="234">
        <v>14950</v>
      </c>
      <c r="E125" s="46" t="s">
        <v>94</v>
      </c>
      <c r="F125" s="126">
        <f t="shared" si="7"/>
        <v>2278056.4969500001</v>
      </c>
      <c r="G125" s="127">
        <f>VLOOKUP($B125,Tabelas!$B$21:$C$450,2,0)</f>
        <v>142.29</v>
      </c>
      <c r="H125" s="316">
        <f t="shared" si="8"/>
        <v>16009.955000000002</v>
      </c>
      <c r="I125" s="128">
        <v>7.0900000000000005E-2</v>
      </c>
      <c r="J125" s="129"/>
      <c r="K125" s="130">
        <v>1</v>
      </c>
      <c r="L125" s="119">
        <f t="shared" si="9"/>
        <v>1.0709</v>
      </c>
      <c r="M125" s="130"/>
      <c r="N125">
        <f t="shared" si="10"/>
        <v>3</v>
      </c>
      <c r="O125" s="131"/>
      <c r="P125" s="132"/>
      <c r="Q125" s="133"/>
      <c r="R125" s="134"/>
      <c r="T125" s="134"/>
      <c r="U125" s="128"/>
    </row>
    <row r="126" spans="1:21" ht="12.75" hidden="1">
      <c r="A126" s="79"/>
      <c r="B126" s="315">
        <f>Tabelas!B69</f>
        <v>804</v>
      </c>
      <c r="C126" s="124">
        <f t="shared" si="6"/>
        <v>1.05</v>
      </c>
      <c r="D126" s="234">
        <v>14950</v>
      </c>
      <c r="E126" s="46" t="s">
        <v>93</v>
      </c>
      <c r="F126" s="126">
        <f t="shared" si="7"/>
        <v>845781.3</v>
      </c>
      <c r="G126" s="127">
        <f>VLOOKUP($B126,Tabelas!$B$21:$C$450,2,0)</f>
        <v>53.88</v>
      </c>
      <c r="H126" s="316">
        <f t="shared" si="8"/>
        <v>15697.5</v>
      </c>
      <c r="I126" s="128">
        <v>0.05</v>
      </c>
      <c r="J126" s="129"/>
      <c r="K126" s="130">
        <v>1</v>
      </c>
      <c r="L126" s="119">
        <f t="shared" si="9"/>
        <v>1.05</v>
      </c>
      <c r="M126" s="130"/>
      <c r="N126">
        <f t="shared" si="10"/>
        <v>4</v>
      </c>
      <c r="O126" s="131"/>
      <c r="P126" s="132"/>
      <c r="Q126" s="133"/>
      <c r="R126" s="134"/>
      <c r="T126" s="134"/>
      <c r="U126" s="128"/>
    </row>
    <row r="127" spans="1:21" ht="12.75" hidden="1">
      <c r="A127" s="79"/>
      <c r="B127" s="315">
        <f>Tabelas!B70</f>
        <v>805</v>
      </c>
      <c r="C127" s="124">
        <f t="shared" si="6"/>
        <v>1.05</v>
      </c>
      <c r="D127" s="234">
        <v>14950</v>
      </c>
      <c r="E127" s="46" t="s">
        <v>93</v>
      </c>
      <c r="F127" s="126">
        <f t="shared" si="7"/>
        <v>666829.80000000005</v>
      </c>
      <c r="G127" s="127">
        <f>VLOOKUP($B127,Tabelas!$B$21:$C$450,2,0)</f>
        <v>42.48</v>
      </c>
      <c r="H127" s="316">
        <f t="shared" si="8"/>
        <v>15697.500000000002</v>
      </c>
      <c r="I127" s="128">
        <v>0.05</v>
      </c>
      <c r="J127" s="129"/>
      <c r="K127" s="130">
        <v>1</v>
      </c>
      <c r="L127" s="119">
        <f t="shared" si="9"/>
        <v>1.05</v>
      </c>
      <c r="M127" s="130"/>
      <c r="N127">
        <f t="shared" si="10"/>
        <v>5</v>
      </c>
      <c r="O127" s="131"/>
      <c r="P127" s="132"/>
      <c r="Q127" s="133"/>
      <c r="R127" s="134"/>
      <c r="T127" s="134"/>
      <c r="U127" s="128"/>
    </row>
    <row r="128" spans="1:21" ht="12.75" hidden="1">
      <c r="A128" s="79"/>
      <c r="B128" s="315">
        <f>Tabelas!B71</f>
        <v>806</v>
      </c>
      <c r="C128" s="124">
        <f t="shared" si="6"/>
        <v>1.05</v>
      </c>
      <c r="D128" s="234">
        <v>15350</v>
      </c>
      <c r="E128" s="46" t="s">
        <v>93</v>
      </c>
      <c r="F128" s="126">
        <f t="shared" si="7"/>
        <v>632934.22499999998</v>
      </c>
      <c r="G128" s="127">
        <f>VLOOKUP($B128,Tabelas!$B$21:$C$450,2,0)</f>
        <v>39.270000000000003</v>
      </c>
      <c r="H128" s="316">
        <f t="shared" si="8"/>
        <v>16117.499999999998</v>
      </c>
      <c r="I128" s="128">
        <v>0.05</v>
      </c>
      <c r="J128" s="129"/>
      <c r="K128" s="130">
        <v>1</v>
      </c>
      <c r="L128" s="119">
        <f t="shared" si="9"/>
        <v>1.05</v>
      </c>
      <c r="M128" s="130"/>
      <c r="N128">
        <f t="shared" si="10"/>
        <v>6</v>
      </c>
      <c r="O128" s="131"/>
      <c r="P128" s="132"/>
      <c r="Q128" s="133"/>
      <c r="R128" s="134"/>
      <c r="T128" s="134"/>
      <c r="U128" s="128"/>
    </row>
    <row r="129" spans="1:21" ht="12.75" hidden="1">
      <c r="A129" s="79"/>
      <c r="B129" s="315">
        <f>Tabelas!B72</f>
        <v>807</v>
      </c>
      <c r="C129" s="124">
        <f t="shared" si="6"/>
        <v>1.05</v>
      </c>
      <c r="D129" s="234">
        <v>14950</v>
      </c>
      <c r="E129" s="46" t="s">
        <v>93</v>
      </c>
      <c r="F129" s="126">
        <f t="shared" si="7"/>
        <v>774200.70000000007</v>
      </c>
      <c r="G129" s="127">
        <f>VLOOKUP($B129,Tabelas!$B$21:$C$450,2,0)</f>
        <v>49.32</v>
      </c>
      <c r="H129" s="316">
        <f t="shared" si="8"/>
        <v>15697.500000000002</v>
      </c>
      <c r="I129" s="128">
        <v>0.05</v>
      </c>
      <c r="J129" s="129"/>
      <c r="K129" s="130">
        <v>1</v>
      </c>
      <c r="L129" s="119">
        <f t="shared" si="9"/>
        <v>1.05</v>
      </c>
      <c r="M129" s="130"/>
      <c r="N129">
        <f t="shared" si="10"/>
        <v>7</v>
      </c>
      <c r="O129" s="131"/>
      <c r="P129" s="132"/>
      <c r="Q129" s="133"/>
      <c r="R129" s="134"/>
      <c r="T129" s="134"/>
      <c r="U129" s="128"/>
    </row>
    <row r="130" spans="1:21" ht="12.75" hidden="1">
      <c r="A130" s="79"/>
      <c r="B130" s="315">
        <f>Tabelas!B73</f>
        <v>808</v>
      </c>
      <c r="C130" s="124">
        <f t="shared" si="6"/>
        <v>1.05</v>
      </c>
      <c r="D130" s="234">
        <v>14950</v>
      </c>
      <c r="E130" s="46" t="s">
        <v>93</v>
      </c>
      <c r="F130" s="126">
        <f t="shared" si="7"/>
        <v>765567.07500000007</v>
      </c>
      <c r="G130" s="127">
        <f>VLOOKUP($B130,Tabelas!$B$21:$C$450,2,0)</f>
        <v>48.77</v>
      </c>
      <c r="H130" s="316">
        <f t="shared" si="8"/>
        <v>15697.5</v>
      </c>
      <c r="I130" s="128">
        <v>0.05</v>
      </c>
      <c r="J130" s="129"/>
      <c r="K130" s="130">
        <v>1</v>
      </c>
      <c r="L130" s="119">
        <f t="shared" si="9"/>
        <v>1.05</v>
      </c>
      <c r="M130" s="130"/>
      <c r="N130">
        <f t="shared" si="10"/>
        <v>8</v>
      </c>
      <c r="O130" s="131"/>
      <c r="P130" s="132"/>
      <c r="Q130" s="133"/>
      <c r="R130" s="134"/>
      <c r="T130" s="134"/>
      <c r="U130" s="128"/>
    </row>
    <row r="131" spans="1:21" ht="12.75" hidden="1">
      <c r="A131" s="79"/>
      <c r="B131" s="315">
        <f>Tabelas!B74</f>
        <v>809</v>
      </c>
      <c r="C131" s="124">
        <f t="shared" si="6"/>
        <v>1.05</v>
      </c>
      <c r="D131" s="234">
        <v>14950</v>
      </c>
      <c r="E131" s="46" t="s">
        <v>93</v>
      </c>
      <c r="F131" s="126">
        <f t="shared" si="7"/>
        <v>775299.52500000002</v>
      </c>
      <c r="G131" s="127">
        <f>VLOOKUP($B131,Tabelas!$B$21:$C$450,2,0)</f>
        <v>49.39</v>
      </c>
      <c r="H131" s="316">
        <f t="shared" si="8"/>
        <v>15697.5</v>
      </c>
      <c r="I131" s="128">
        <v>0.05</v>
      </c>
      <c r="J131" s="129"/>
      <c r="K131" s="130">
        <v>1</v>
      </c>
      <c r="L131" s="119">
        <f t="shared" si="9"/>
        <v>1.05</v>
      </c>
      <c r="M131" s="130"/>
      <c r="N131">
        <f t="shared" si="10"/>
        <v>9</v>
      </c>
      <c r="O131" s="131"/>
      <c r="P131" s="132"/>
      <c r="Q131" s="133"/>
      <c r="R131" s="134"/>
      <c r="T131" s="134"/>
      <c r="U131" s="128"/>
    </row>
    <row r="132" spans="1:21" ht="12.75" hidden="1">
      <c r="A132" s="79"/>
      <c r="B132" s="315">
        <f>Tabelas!B75</f>
        <v>810</v>
      </c>
      <c r="C132" s="124">
        <f t="shared" si="6"/>
        <v>1.05</v>
      </c>
      <c r="D132" s="234">
        <v>14950</v>
      </c>
      <c r="E132" s="46" t="s">
        <v>93</v>
      </c>
      <c r="F132" s="126">
        <f t="shared" si="7"/>
        <v>988785.52500000002</v>
      </c>
      <c r="G132" s="127">
        <f>VLOOKUP($B132,Tabelas!$B$21:$C$450,2,0)</f>
        <v>62.99</v>
      </c>
      <c r="H132" s="316">
        <f t="shared" si="8"/>
        <v>15697.5</v>
      </c>
      <c r="I132" s="128">
        <v>0.05</v>
      </c>
      <c r="J132" s="129"/>
      <c r="K132" s="130">
        <v>1</v>
      </c>
      <c r="L132" s="119">
        <f t="shared" si="9"/>
        <v>1.05</v>
      </c>
      <c r="M132" s="130"/>
      <c r="N132">
        <f t="shared" si="10"/>
        <v>10</v>
      </c>
      <c r="O132" s="131"/>
      <c r="P132" s="132"/>
      <c r="Q132" s="133"/>
      <c r="R132" s="134"/>
      <c r="T132" s="134"/>
      <c r="U132" s="128"/>
    </row>
    <row r="133" spans="1:21" ht="12.75" hidden="1">
      <c r="A133" s="79"/>
      <c r="B133" s="315">
        <f>Tabelas!B76</f>
        <v>811</v>
      </c>
      <c r="C133" s="124">
        <f t="shared" si="6"/>
        <v>1.05</v>
      </c>
      <c r="D133" s="234">
        <v>14950</v>
      </c>
      <c r="E133" s="46" t="s">
        <v>93</v>
      </c>
      <c r="F133" s="126">
        <f t="shared" si="7"/>
        <v>1476349.875</v>
      </c>
      <c r="G133" s="127">
        <f>VLOOKUP($B133,Tabelas!$B$21:$C$450,2,0)</f>
        <v>94.05</v>
      </c>
      <c r="H133" s="316">
        <f t="shared" si="8"/>
        <v>15697.5</v>
      </c>
      <c r="I133" s="128">
        <v>0.05</v>
      </c>
      <c r="J133" s="129"/>
      <c r="K133" s="130">
        <v>1</v>
      </c>
      <c r="L133" s="119">
        <f t="shared" si="9"/>
        <v>1.05</v>
      </c>
      <c r="M133" s="130"/>
      <c r="N133">
        <f t="shared" si="10"/>
        <v>11</v>
      </c>
      <c r="O133" s="131"/>
      <c r="P133" s="132"/>
      <c r="Q133" s="133"/>
      <c r="R133" s="134"/>
      <c r="T133" s="134"/>
      <c r="U133" s="128"/>
    </row>
    <row r="134" spans="1:21" ht="12.75">
      <c r="A134" s="79"/>
      <c r="B134" s="315">
        <f>Tabelas!B77</f>
        <v>812</v>
      </c>
      <c r="C134" s="124">
        <f t="shared" si="6"/>
        <v>1.0709</v>
      </c>
      <c r="D134" s="234">
        <v>14700</v>
      </c>
      <c r="E134" s="46" t="s">
        <v>94</v>
      </c>
      <c r="F134" s="126">
        <f t="shared" si="7"/>
        <v>1503225.5426999999</v>
      </c>
      <c r="G134" s="127">
        <f>VLOOKUP($B134,Tabelas!$B$21:$C$450,2,0)</f>
        <v>95.49</v>
      </c>
      <c r="H134" s="316">
        <f t="shared" si="8"/>
        <v>15742.23</v>
      </c>
      <c r="I134" s="128">
        <v>7.0900000000000005E-2</v>
      </c>
      <c r="J134" s="129"/>
      <c r="K134" s="130">
        <v>1</v>
      </c>
      <c r="L134" s="119">
        <f t="shared" si="9"/>
        <v>1.0709</v>
      </c>
      <c r="M134" s="130"/>
      <c r="N134">
        <f t="shared" si="10"/>
        <v>12</v>
      </c>
      <c r="O134" s="131"/>
      <c r="P134" s="132"/>
      <c r="Q134" s="133"/>
      <c r="R134" s="134"/>
      <c r="T134" s="134"/>
      <c r="U134" s="128"/>
    </row>
    <row r="135" spans="1:21" ht="12.75">
      <c r="A135" s="79"/>
      <c r="B135" s="315">
        <f>Tabelas!B78</f>
        <v>813</v>
      </c>
      <c r="C135" s="124">
        <f t="shared" si="6"/>
        <v>1.0709</v>
      </c>
      <c r="D135" s="234">
        <v>14750</v>
      </c>
      <c r="E135" s="46" t="s">
        <v>94</v>
      </c>
      <c r="F135" s="126">
        <f t="shared" si="7"/>
        <v>863239.10375000001</v>
      </c>
      <c r="G135" s="127">
        <f>VLOOKUP($B135,Tabelas!$B$21:$C$450,2,0)</f>
        <v>54.65</v>
      </c>
      <c r="H135" s="316">
        <f t="shared" si="8"/>
        <v>15795.775000000001</v>
      </c>
      <c r="I135" s="128">
        <v>7.0900000000000005E-2</v>
      </c>
      <c r="J135" s="129"/>
      <c r="K135" s="130">
        <v>1</v>
      </c>
      <c r="L135" s="119">
        <f t="shared" si="9"/>
        <v>1.0709</v>
      </c>
      <c r="M135" s="130"/>
      <c r="N135">
        <f t="shared" si="10"/>
        <v>13</v>
      </c>
      <c r="O135" s="131"/>
      <c r="P135" s="132"/>
      <c r="Q135" s="133"/>
      <c r="R135" s="134"/>
      <c r="T135" s="134"/>
      <c r="U135" s="128"/>
    </row>
    <row r="136" spans="1:21" ht="12.75" hidden="1">
      <c r="A136" s="79"/>
      <c r="B136" s="315">
        <f>Tabelas!B79</f>
        <v>814</v>
      </c>
      <c r="C136" s="124">
        <f t="shared" si="6"/>
        <v>1.05</v>
      </c>
      <c r="D136" s="234">
        <v>14750</v>
      </c>
      <c r="E136" s="236" t="s">
        <v>93</v>
      </c>
      <c r="F136" s="126">
        <f t="shared" si="7"/>
        <v>745568.25</v>
      </c>
      <c r="G136" s="127">
        <f>VLOOKUP($B136,Tabelas!$B$21:$C$450,2,0)</f>
        <v>48.14</v>
      </c>
      <c r="H136" s="316">
        <f t="shared" si="8"/>
        <v>15487.5</v>
      </c>
      <c r="I136" s="128">
        <v>0.05</v>
      </c>
      <c r="J136" s="129"/>
      <c r="K136" s="130">
        <v>1</v>
      </c>
      <c r="L136" s="119">
        <f t="shared" si="9"/>
        <v>1.05</v>
      </c>
      <c r="M136" s="130"/>
      <c r="N136">
        <f t="shared" si="10"/>
        <v>14</v>
      </c>
      <c r="O136" s="131"/>
      <c r="P136" s="132"/>
      <c r="Q136" s="133"/>
      <c r="R136" s="134"/>
      <c r="T136" s="134"/>
      <c r="U136" s="128"/>
    </row>
    <row r="137" spans="1:21" ht="12.75">
      <c r="A137" s="79"/>
      <c r="B137" s="315">
        <f>Tabelas!B80</f>
        <v>901</v>
      </c>
      <c r="C137" s="124">
        <f t="shared" si="6"/>
        <v>1.0709</v>
      </c>
      <c r="D137" s="234">
        <v>14500</v>
      </c>
      <c r="E137" s="46" t="s">
        <v>94</v>
      </c>
      <c r="F137" s="126">
        <f t="shared" si="7"/>
        <v>1334480.6169999999</v>
      </c>
      <c r="G137" s="127">
        <f>VLOOKUP($B137,Tabelas!$B$21:$C$450,2,0)</f>
        <v>85.94</v>
      </c>
      <c r="H137" s="316">
        <f t="shared" si="8"/>
        <v>15528.05</v>
      </c>
      <c r="I137" s="128">
        <v>7.0900000000000005E-2</v>
      </c>
      <c r="J137" s="129"/>
      <c r="K137" s="130">
        <v>1</v>
      </c>
      <c r="L137" s="119">
        <f t="shared" si="9"/>
        <v>1.0709</v>
      </c>
      <c r="M137" s="130"/>
      <c r="N137">
        <f t="shared" si="10"/>
        <v>1</v>
      </c>
      <c r="O137" s="131"/>
      <c r="P137" s="132"/>
      <c r="Q137" s="133"/>
      <c r="R137" s="134"/>
      <c r="T137" s="134"/>
      <c r="U137" s="128"/>
    </row>
    <row r="138" spans="1:21" ht="12.75">
      <c r="A138" s="79"/>
      <c r="B138" s="315">
        <f>Tabelas!B81</f>
        <v>902</v>
      </c>
      <c r="C138" s="124">
        <f t="shared" si="6"/>
        <v>1.0709</v>
      </c>
      <c r="D138" s="234">
        <v>14750</v>
      </c>
      <c r="E138" s="46" t="s">
        <v>94</v>
      </c>
      <c r="F138" s="126">
        <f t="shared" si="7"/>
        <v>1601691.585</v>
      </c>
      <c r="G138" s="127">
        <f>VLOOKUP($B138,Tabelas!$B$21:$C$450,2,0)</f>
        <v>101.4</v>
      </c>
      <c r="H138" s="316">
        <f t="shared" si="8"/>
        <v>15795.775</v>
      </c>
      <c r="I138" s="128">
        <v>7.0900000000000005E-2</v>
      </c>
      <c r="J138" s="129"/>
      <c r="K138" s="130">
        <v>1</v>
      </c>
      <c r="L138" s="119">
        <f t="shared" si="9"/>
        <v>1.0709</v>
      </c>
      <c r="M138" s="130"/>
      <c r="N138">
        <f t="shared" si="10"/>
        <v>2</v>
      </c>
      <c r="O138" s="131"/>
      <c r="P138" s="132"/>
      <c r="Q138" s="133"/>
      <c r="R138" s="134"/>
      <c r="T138" s="134"/>
      <c r="U138" s="128"/>
    </row>
    <row r="139" spans="1:21" ht="12.75" hidden="1">
      <c r="A139" s="79"/>
      <c r="B139" s="315">
        <f>Tabelas!B82</f>
        <v>903</v>
      </c>
      <c r="C139" s="124">
        <f t="shared" si="6"/>
        <v>1.05</v>
      </c>
      <c r="D139" s="234">
        <v>14950</v>
      </c>
      <c r="E139" s="236" t="s">
        <v>93</v>
      </c>
      <c r="F139" s="126">
        <f t="shared" si="7"/>
        <v>2233597.2749999999</v>
      </c>
      <c r="G139" s="127">
        <f>VLOOKUP($B139,Tabelas!$B$21:$C$450,2,0)</f>
        <v>142.29</v>
      </c>
      <c r="H139" s="316">
        <f t="shared" si="8"/>
        <v>15697.5</v>
      </c>
      <c r="I139" s="128">
        <v>0.05</v>
      </c>
      <c r="J139" s="129"/>
      <c r="K139" s="130">
        <v>1</v>
      </c>
      <c r="L139" s="119">
        <f t="shared" si="9"/>
        <v>1.05</v>
      </c>
      <c r="M139" s="130"/>
      <c r="N139">
        <f t="shared" si="10"/>
        <v>3</v>
      </c>
      <c r="O139" s="131"/>
      <c r="P139" s="132"/>
      <c r="Q139" s="133"/>
      <c r="R139" s="134"/>
      <c r="T139" s="134"/>
      <c r="U139" s="128"/>
    </row>
    <row r="140" spans="1:21" ht="12.75" hidden="1">
      <c r="A140" s="79"/>
      <c r="B140" s="315">
        <f>Tabelas!B83</f>
        <v>904</v>
      </c>
      <c r="C140" s="124">
        <f t="shared" si="6"/>
        <v>1.05</v>
      </c>
      <c r="D140" s="234">
        <v>14950</v>
      </c>
      <c r="E140" s="46" t="s">
        <v>93</v>
      </c>
      <c r="F140" s="126">
        <f t="shared" si="7"/>
        <v>902920.20000000007</v>
      </c>
      <c r="G140" s="127">
        <f>VLOOKUP($B140,Tabelas!$B$21:$C$450,2,0)</f>
        <v>57.52</v>
      </c>
      <c r="H140" s="316">
        <f t="shared" si="8"/>
        <v>15697.5</v>
      </c>
      <c r="I140" s="128">
        <v>0.05</v>
      </c>
      <c r="J140" s="129"/>
      <c r="K140" s="130">
        <v>1</v>
      </c>
      <c r="L140" s="119">
        <f t="shared" si="9"/>
        <v>1.05</v>
      </c>
      <c r="M140" s="130"/>
      <c r="N140">
        <f t="shared" si="10"/>
        <v>4</v>
      </c>
      <c r="O140" s="131"/>
      <c r="P140" s="132"/>
      <c r="Q140" s="133"/>
      <c r="R140" s="134"/>
      <c r="T140" s="134"/>
      <c r="U140" s="128"/>
    </row>
    <row r="141" spans="1:21" ht="12.75" hidden="1">
      <c r="A141" s="79"/>
      <c r="B141" s="315">
        <f>Tabelas!B84</f>
        <v>905</v>
      </c>
      <c r="C141" s="124">
        <f t="shared" si="6"/>
        <v>1.05</v>
      </c>
      <c r="D141" s="234">
        <v>14950</v>
      </c>
      <c r="E141" s="46" t="s">
        <v>93</v>
      </c>
      <c r="F141" s="126">
        <f t="shared" si="7"/>
        <v>800572.5</v>
      </c>
      <c r="G141" s="127">
        <f>VLOOKUP($B141,Tabelas!$B$21:$C$450,2,0)</f>
        <v>51</v>
      </c>
      <c r="H141" s="316">
        <f t="shared" si="8"/>
        <v>15697.5</v>
      </c>
      <c r="I141" s="128">
        <v>0.05</v>
      </c>
      <c r="J141" s="129"/>
      <c r="K141" s="130">
        <v>1</v>
      </c>
      <c r="L141" s="119">
        <f t="shared" si="9"/>
        <v>1.05</v>
      </c>
      <c r="M141" s="130"/>
      <c r="N141">
        <f t="shared" si="10"/>
        <v>5</v>
      </c>
      <c r="O141" s="131"/>
      <c r="P141" s="132"/>
      <c r="Q141" s="133"/>
      <c r="R141" s="134"/>
      <c r="T141" s="134"/>
      <c r="U141" s="128"/>
    </row>
    <row r="142" spans="1:21" ht="12.75" hidden="1">
      <c r="A142" s="79"/>
      <c r="B142" s="315">
        <f>Tabelas!B85</f>
        <v>906</v>
      </c>
      <c r="C142" s="124">
        <f t="shared" si="6"/>
        <v>1.05</v>
      </c>
      <c r="D142" s="234">
        <v>14950</v>
      </c>
      <c r="E142" s="46" t="s">
        <v>93</v>
      </c>
      <c r="F142" s="126">
        <f t="shared" si="7"/>
        <v>740137.125</v>
      </c>
      <c r="G142" s="127">
        <f>VLOOKUP($B142,Tabelas!$B$21:$C$450,2,0)</f>
        <v>47.15</v>
      </c>
      <c r="H142" s="316">
        <f t="shared" si="8"/>
        <v>15697.5</v>
      </c>
      <c r="I142" s="128">
        <v>0.05</v>
      </c>
      <c r="J142" s="129"/>
      <c r="K142" s="130">
        <v>1</v>
      </c>
      <c r="L142" s="119">
        <f t="shared" si="9"/>
        <v>1.05</v>
      </c>
      <c r="M142" s="130"/>
      <c r="N142">
        <f t="shared" si="10"/>
        <v>6</v>
      </c>
      <c r="O142" s="131"/>
      <c r="P142" s="132"/>
      <c r="Q142" s="133"/>
      <c r="R142" s="134"/>
      <c r="T142" s="134"/>
      <c r="U142" s="128"/>
    </row>
    <row r="143" spans="1:21" ht="12.75" hidden="1">
      <c r="A143" s="79"/>
      <c r="B143" s="315">
        <f>Tabelas!B86</f>
        <v>907</v>
      </c>
      <c r="C143" s="124">
        <f t="shared" si="6"/>
        <v>1.05</v>
      </c>
      <c r="D143" s="234">
        <v>14950</v>
      </c>
      <c r="E143" s="46" t="s">
        <v>93</v>
      </c>
      <c r="F143" s="126">
        <f t="shared" si="7"/>
        <v>741549.9</v>
      </c>
      <c r="G143" s="127">
        <f>VLOOKUP($B143,Tabelas!$B$21:$C$450,2,0)</f>
        <v>47.24</v>
      </c>
      <c r="H143" s="316">
        <f t="shared" si="8"/>
        <v>15697.5</v>
      </c>
      <c r="I143" s="128">
        <v>0.05</v>
      </c>
      <c r="J143" s="129"/>
      <c r="K143" s="130">
        <v>1</v>
      </c>
      <c r="L143" s="119">
        <f t="shared" si="9"/>
        <v>1.05</v>
      </c>
      <c r="M143" s="130"/>
      <c r="N143">
        <f t="shared" si="10"/>
        <v>7</v>
      </c>
      <c r="O143" s="131"/>
      <c r="P143" s="132"/>
      <c r="Q143" s="133"/>
      <c r="R143" s="134"/>
      <c r="T143" s="134"/>
      <c r="U143" s="128"/>
    </row>
    <row r="144" spans="1:21" ht="12.75" hidden="1">
      <c r="A144" s="79"/>
      <c r="B144" s="315">
        <f>Tabelas!B87</f>
        <v>908</v>
      </c>
      <c r="C144" s="124">
        <f t="shared" si="6"/>
        <v>1.05</v>
      </c>
      <c r="D144" s="234">
        <v>15350</v>
      </c>
      <c r="E144" s="46" t="s">
        <v>93</v>
      </c>
      <c r="F144" s="126">
        <f t="shared" si="7"/>
        <v>654692.85</v>
      </c>
      <c r="G144" s="127">
        <f>VLOOKUP($B144,Tabelas!$B$21:$C$450,2,0)</f>
        <v>40.619999999999997</v>
      </c>
      <c r="H144" s="316">
        <f t="shared" si="8"/>
        <v>16117.5</v>
      </c>
      <c r="I144" s="128">
        <v>0.05</v>
      </c>
      <c r="J144" s="129"/>
      <c r="K144" s="130">
        <v>1</v>
      </c>
      <c r="L144" s="119">
        <f t="shared" si="9"/>
        <v>1.05</v>
      </c>
      <c r="M144" s="130"/>
      <c r="N144">
        <f t="shared" si="10"/>
        <v>8</v>
      </c>
      <c r="O144" s="131"/>
      <c r="P144" s="132"/>
      <c r="Q144" s="133"/>
      <c r="R144" s="134"/>
      <c r="T144" s="134"/>
      <c r="U144" s="128"/>
    </row>
    <row r="145" spans="1:21" ht="12.75" hidden="1">
      <c r="A145" s="79"/>
      <c r="B145" s="315">
        <f>Tabelas!B88</f>
        <v>909</v>
      </c>
      <c r="C145" s="124">
        <f t="shared" si="6"/>
        <v>1.05</v>
      </c>
      <c r="D145" s="234">
        <v>14950</v>
      </c>
      <c r="E145" s="46" t="s">
        <v>93</v>
      </c>
      <c r="F145" s="126">
        <f t="shared" si="7"/>
        <v>645795.15</v>
      </c>
      <c r="G145" s="127">
        <f>VLOOKUP($B145,Tabelas!$B$21:$C$450,2,0)</f>
        <v>41.14</v>
      </c>
      <c r="H145" s="316">
        <f t="shared" si="8"/>
        <v>15697.5</v>
      </c>
      <c r="I145" s="128">
        <v>0.05</v>
      </c>
      <c r="J145" s="129"/>
      <c r="K145" s="130">
        <v>1</v>
      </c>
      <c r="L145" s="119">
        <f t="shared" si="9"/>
        <v>1.05</v>
      </c>
      <c r="M145" s="130"/>
      <c r="N145">
        <f t="shared" si="10"/>
        <v>9</v>
      </c>
      <c r="O145" s="131"/>
      <c r="P145" s="132"/>
      <c r="Q145" s="133"/>
      <c r="R145" s="134"/>
      <c r="T145" s="134"/>
      <c r="U145" s="128"/>
    </row>
    <row r="146" spans="1:21" ht="12.75" hidden="1">
      <c r="A146" s="79"/>
      <c r="B146" s="315">
        <f>Tabelas!B89</f>
        <v>910</v>
      </c>
      <c r="C146" s="124">
        <f t="shared" si="6"/>
        <v>1.05</v>
      </c>
      <c r="D146" s="234">
        <v>14950</v>
      </c>
      <c r="E146" s="46" t="s">
        <v>93</v>
      </c>
      <c r="F146" s="126">
        <f t="shared" ref="F146:F209" si="11">G146*D146*C146</f>
        <v>964297.42500000005</v>
      </c>
      <c r="G146" s="127">
        <f>VLOOKUP($B146,Tabelas!$B$21:$C$450,2,0)</f>
        <v>61.43</v>
      </c>
      <c r="H146" s="316">
        <f t="shared" ref="H146:H209" si="12">F146/G146</f>
        <v>15697.5</v>
      </c>
      <c r="I146" s="128">
        <v>0.05</v>
      </c>
      <c r="J146" s="129"/>
      <c r="K146" s="130">
        <v>1</v>
      </c>
      <c r="L146" s="119">
        <f t="shared" ref="L146:L209" si="13">SUM(I146:K146)</f>
        <v>1.05</v>
      </c>
      <c r="M146" s="130"/>
      <c r="N146">
        <f t="shared" ref="N146:N209" si="14">RIGHT(B146,2)*1</f>
        <v>10</v>
      </c>
      <c r="O146" s="131"/>
      <c r="P146" s="132"/>
      <c r="Q146" s="133"/>
      <c r="R146" s="134"/>
      <c r="T146" s="134"/>
      <c r="U146" s="128"/>
    </row>
    <row r="147" spans="1:21" ht="12.75" hidden="1">
      <c r="A147" s="79"/>
      <c r="B147" s="315">
        <f>Tabelas!B90</f>
        <v>911</v>
      </c>
      <c r="C147" s="124">
        <f t="shared" si="6"/>
        <v>1.05</v>
      </c>
      <c r="D147" s="234">
        <v>14950</v>
      </c>
      <c r="E147" s="46" t="s">
        <v>93</v>
      </c>
      <c r="F147" s="126">
        <f t="shared" si="11"/>
        <v>1476349.875</v>
      </c>
      <c r="G147" s="127">
        <f>VLOOKUP($B147,Tabelas!$B$21:$C$450,2,0)</f>
        <v>94.05</v>
      </c>
      <c r="H147" s="316">
        <f t="shared" si="12"/>
        <v>15697.5</v>
      </c>
      <c r="I147" s="128">
        <v>0.05</v>
      </c>
      <c r="J147" s="129"/>
      <c r="K147" s="130">
        <v>1</v>
      </c>
      <c r="L147" s="119">
        <f t="shared" si="13"/>
        <v>1.05</v>
      </c>
      <c r="M147" s="130"/>
      <c r="N147">
        <f t="shared" si="14"/>
        <v>11</v>
      </c>
      <c r="O147" s="131"/>
      <c r="P147" s="132"/>
      <c r="Q147" s="133"/>
      <c r="R147" s="134"/>
      <c r="T147" s="134"/>
      <c r="U147" s="128"/>
    </row>
    <row r="148" spans="1:21" ht="12.75" hidden="1">
      <c r="A148" s="79"/>
      <c r="B148" s="315">
        <f>Tabelas!B91</f>
        <v>912</v>
      </c>
      <c r="C148" s="124">
        <f t="shared" si="6"/>
        <v>1.05</v>
      </c>
      <c r="D148" s="234">
        <v>14700</v>
      </c>
      <c r="E148" s="46" t="s">
        <v>93</v>
      </c>
      <c r="F148" s="126">
        <f t="shared" si="11"/>
        <v>1473888.1500000001</v>
      </c>
      <c r="G148" s="127">
        <f>VLOOKUP($B148,Tabelas!$B$21:$C$450,2,0)</f>
        <v>95.49</v>
      </c>
      <c r="H148" s="316">
        <f t="shared" si="12"/>
        <v>15435.000000000002</v>
      </c>
      <c r="I148" s="128">
        <v>0.05</v>
      </c>
      <c r="J148" s="129"/>
      <c r="K148" s="130">
        <v>1</v>
      </c>
      <c r="L148" s="119">
        <f t="shared" si="13"/>
        <v>1.05</v>
      </c>
      <c r="M148" s="130"/>
      <c r="N148">
        <f t="shared" si="14"/>
        <v>12</v>
      </c>
      <c r="O148" s="131"/>
      <c r="P148" s="132"/>
      <c r="Q148" s="133"/>
      <c r="R148" s="134"/>
      <c r="T148" s="134"/>
      <c r="U148" s="128"/>
    </row>
    <row r="149" spans="1:21" ht="12.75">
      <c r="A149" s="79"/>
      <c r="B149" s="315">
        <f>Tabelas!B92</f>
        <v>913</v>
      </c>
      <c r="C149" s="124">
        <f t="shared" si="6"/>
        <v>1.0709</v>
      </c>
      <c r="D149" s="234">
        <v>14750</v>
      </c>
      <c r="E149" s="46" t="s">
        <v>94</v>
      </c>
      <c r="F149" s="126">
        <f t="shared" si="11"/>
        <v>863239.10375000001</v>
      </c>
      <c r="G149" s="127">
        <f>VLOOKUP($B149,Tabelas!$B$21:$C$450,2,0)</f>
        <v>54.65</v>
      </c>
      <c r="H149" s="316">
        <f t="shared" si="12"/>
        <v>15795.775000000001</v>
      </c>
      <c r="I149" s="128">
        <v>7.0900000000000005E-2</v>
      </c>
      <c r="J149" s="129"/>
      <c r="K149" s="130">
        <v>1</v>
      </c>
      <c r="L149" s="119">
        <f t="shared" si="13"/>
        <v>1.0709</v>
      </c>
      <c r="M149" s="130"/>
      <c r="N149">
        <f t="shared" si="14"/>
        <v>13</v>
      </c>
      <c r="O149" s="131"/>
      <c r="P149" s="132"/>
      <c r="Q149" s="133"/>
      <c r="R149" s="134"/>
      <c r="T149" s="134"/>
      <c r="U149" s="128"/>
    </row>
    <row r="150" spans="1:21" ht="12.75" hidden="1">
      <c r="A150" s="79"/>
      <c r="B150" s="315">
        <f>Tabelas!B93</f>
        <v>914</v>
      </c>
      <c r="C150" s="124">
        <f t="shared" si="6"/>
        <v>1.05</v>
      </c>
      <c r="D150" s="234">
        <v>14750</v>
      </c>
      <c r="E150" s="236" t="s">
        <v>93</v>
      </c>
      <c r="F150" s="126">
        <f t="shared" si="11"/>
        <v>745568.25</v>
      </c>
      <c r="G150" s="127">
        <f>VLOOKUP($B150,Tabelas!$B$21:$C$450,2,0)</f>
        <v>48.14</v>
      </c>
      <c r="H150" s="316">
        <f t="shared" si="12"/>
        <v>15487.5</v>
      </c>
      <c r="I150" s="128">
        <v>0.05</v>
      </c>
      <c r="J150" s="129"/>
      <c r="K150" s="130">
        <v>1</v>
      </c>
      <c r="L150" s="119">
        <f t="shared" si="13"/>
        <v>1.05</v>
      </c>
      <c r="M150" s="130"/>
      <c r="N150">
        <f t="shared" si="14"/>
        <v>14</v>
      </c>
      <c r="O150" s="131"/>
      <c r="P150" s="132"/>
      <c r="Q150" s="133"/>
      <c r="R150" s="134"/>
      <c r="T150" s="134"/>
      <c r="U150" s="128"/>
    </row>
    <row r="151" spans="1:21" ht="12.75">
      <c r="A151" s="255"/>
      <c r="B151" s="315">
        <f>Tabelas!B94</f>
        <v>1001</v>
      </c>
      <c r="C151" s="124">
        <f t="shared" si="6"/>
        <v>1.0709</v>
      </c>
      <c r="D151" s="234">
        <v>14750</v>
      </c>
      <c r="E151" s="46" t="s">
        <v>94</v>
      </c>
      <c r="F151" s="126">
        <f t="shared" si="11"/>
        <v>1357488.9035</v>
      </c>
      <c r="G151" s="127">
        <f>VLOOKUP($B151,Tabelas!$B$21:$C$450,2,0)</f>
        <v>85.94</v>
      </c>
      <c r="H151" s="316">
        <f t="shared" si="12"/>
        <v>15795.775000000001</v>
      </c>
      <c r="I151" s="128">
        <v>7.0900000000000005E-2</v>
      </c>
      <c r="J151" s="129"/>
      <c r="K151" s="130">
        <v>1</v>
      </c>
      <c r="L151" s="119">
        <f t="shared" si="13"/>
        <v>1.0709</v>
      </c>
      <c r="M151" s="130"/>
      <c r="N151">
        <f t="shared" si="14"/>
        <v>1</v>
      </c>
      <c r="O151" s="131"/>
      <c r="P151" s="132"/>
      <c r="Q151" s="133"/>
      <c r="R151" s="134"/>
      <c r="T151" s="134"/>
      <c r="U151" s="128"/>
    </row>
    <row r="152" spans="1:21" ht="12.75">
      <c r="A152" s="79"/>
      <c r="B152" s="315">
        <f>Tabelas!B95</f>
        <v>1002</v>
      </c>
      <c r="C152" s="124">
        <f t="shared" si="6"/>
        <v>1.0709</v>
      </c>
      <c r="D152" s="234">
        <v>14850</v>
      </c>
      <c r="E152" s="46" t="s">
        <v>94</v>
      </c>
      <c r="F152" s="126">
        <f t="shared" si="11"/>
        <v>1612550.5109999999</v>
      </c>
      <c r="G152" s="127">
        <f>VLOOKUP($B152,Tabelas!$B$21:$C$450,2,0)</f>
        <v>101.4</v>
      </c>
      <c r="H152" s="316">
        <f t="shared" si="12"/>
        <v>15902.864999999998</v>
      </c>
      <c r="I152" s="128">
        <v>7.0900000000000005E-2</v>
      </c>
      <c r="J152" s="129"/>
      <c r="K152" s="130">
        <v>1</v>
      </c>
      <c r="L152" s="119">
        <f t="shared" si="13"/>
        <v>1.0709</v>
      </c>
      <c r="M152" s="130"/>
      <c r="N152">
        <f t="shared" si="14"/>
        <v>2</v>
      </c>
      <c r="O152" s="131"/>
      <c r="P152" s="132"/>
      <c r="Q152" s="133"/>
      <c r="R152" s="134"/>
      <c r="T152" s="134"/>
      <c r="U152" s="128"/>
    </row>
    <row r="153" spans="1:21" ht="12.75" hidden="1">
      <c r="A153" s="79"/>
      <c r="B153" s="315">
        <f>Tabelas!B96</f>
        <v>1003</v>
      </c>
      <c r="C153" s="124">
        <f t="shared" si="6"/>
        <v>1.05</v>
      </c>
      <c r="D153" s="234">
        <v>15150</v>
      </c>
      <c r="E153" s="46" t="s">
        <v>93</v>
      </c>
      <c r="F153" s="126">
        <f t="shared" si="11"/>
        <v>2263478.1750000003</v>
      </c>
      <c r="G153" s="127">
        <f>VLOOKUP($B153,Tabelas!$B$21:$C$450,2,0)</f>
        <v>142.29</v>
      </c>
      <c r="H153" s="316">
        <f t="shared" si="12"/>
        <v>15907.500000000004</v>
      </c>
      <c r="I153" s="128">
        <v>0.05</v>
      </c>
      <c r="J153" s="129"/>
      <c r="K153" s="130">
        <v>1</v>
      </c>
      <c r="L153" s="119">
        <f t="shared" si="13"/>
        <v>1.05</v>
      </c>
      <c r="M153" s="130"/>
      <c r="N153">
        <f t="shared" si="14"/>
        <v>3</v>
      </c>
      <c r="O153" s="131"/>
      <c r="P153" s="132"/>
      <c r="Q153" s="133"/>
      <c r="R153" s="134"/>
      <c r="T153" s="134"/>
      <c r="U153" s="128"/>
    </row>
    <row r="154" spans="1:21" ht="12.75" hidden="1">
      <c r="A154" s="79"/>
      <c r="B154" s="315">
        <f>Tabelas!B97</f>
        <v>1004</v>
      </c>
      <c r="C154" s="124">
        <f t="shared" si="6"/>
        <v>1.05</v>
      </c>
      <c r="D154" s="234">
        <v>15150</v>
      </c>
      <c r="E154" s="46" t="s">
        <v>93</v>
      </c>
      <c r="F154" s="126">
        <f t="shared" si="11"/>
        <v>914999.4</v>
      </c>
      <c r="G154" s="127">
        <f>VLOOKUP($B154,Tabelas!$B$21:$C$450,2,0)</f>
        <v>57.52</v>
      </c>
      <c r="H154" s="316">
        <f t="shared" si="12"/>
        <v>15907.5</v>
      </c>
      <c r="I154" s="128">
        <v>0.05</v>
      </c>
      <c r="J154" s="129"/>
      <c r="K154" s="130">
        <v>1</v>
      </c>
      <c r="L154" s="119">
        <f t="shared" si="13"/>
        <v>1.05</v>
      </c>
      <c r="M154" s="130"/>
      <c r="N154">
        <f t="shared" si="14"/>
        <v>4</v>
      </c>
      <c r="O154" s="131"/>
      <c r="P154" s="132"/>
      <c r="Q154" s="133"/>
      <c r="R154" s="134"/>
      <c r="T154" s="134"/>
      <c r="U154" s="128"/>
    </row>
    <row r="155" spans="1:21" ht="12.75" hidden="1">
      <c r="A155" s="79"/>
      <c r="B155" s="315">
        <f>Tabelas!B98</f>
        <v>1005</v>
      </c>
      <c r="C155" s="124">
        <f t="shared" si="6"/>
        <v>1.05</v>
      </c>
      <c r="D155" s="234">
        <v>15150</v>
      </c>
      <c r="E155" s="46" t="s">
        <v>93</v>
      </c>
      <c r="F155" s="126">
        <f t="shared" si="11"/>
        <v>811282.5</v>
      </c>
      <c r="G155" s="127">
        <f>VLOOKUP($B155,Tabelas!$B$21:$C$450,2,0)</f>
        <v>51</v>
      </c>
      <c r="H155" s="316">
        <f t="shared" si="12"/>
        <v>15907.5</v>
      </c>
      <c r="I155" s="128">
        <v>0.05</v>
      </c>
      <c r="J155" s="129"/>
      <c r="K155" s="130">
        <v>1</v>
      </c>
      <c r="L155" s="119">
        <f t="shared" si="13"/>
        <v>1.05</v>
      </c>
      <c r="M155" s="130"/>
      <c r="N155">
        <f t="shared" si="14"/>
        <v>5</v>
      </c>
      <c r="O155" s="131"/>
      <c r="P155" s="132"/>
      <c r="Q155" s="133"/>
      <c r="R155" s="134"/>
      <c r="T155" s="134"/>
      <c r="U155" s="128"/>
    </row>
    <row r="156" spans="1:21" ht="12.75" hidden="1">
      <c r="A156" s="79"/>
      <c r="B156" s="315">
        <f>Tabelas!B99</f>
        <v>1006</v>
      </c>
      <c r="C156" s="124">
        <f t="shared" si="6"/>
        <v>1.05</v>
      </c>
      <c r="D156" s="234">
        <v>15150</v>
      </c>
      <c r="E156" s="46" t="s">
        <v>93</v>
      </c>
      <c r="F156" s="126">
        <f t="shared" si="11"/>
        <v>750038.625</v>
      </c>
      <c r="G156" s="127">
        <f>VLOOKUP($B156,Tabelas!$B$21:$C$450,2,0)</f>
        <v>47.15</v>
      </c>
      <c r="H156" s="316">
        <f t="shared" si="12"/>
        <v>15907.5</v>
      </c>
      <c r="I156" s="128">
        <v>0.05</v>
      </c>
      <c r="J156" s="129"/>
      <c r="K156" s="130">
        <v>1</v>
      </c>
      <c r="L156" s="119">
        <f t="shared" si="13"/>
        <v>1.05</v>
      </c>
      <c r="M156" s="130"/>
      <c r="N156">
        <f t="shared" si="14"/>
        <v>6</v>
      </c>
      <c r="O156" s="131"/>
      <c r="P156" s="132"/>
      <c r="Q156" s="133"/>
      <c r="R156" s="134"/>
      <c r="T156" s="134"/>
      <c r="U156" s="128"/>
    </row>
    <row r="157" spans="1:21" ht="12.75">
      <c r="A157" s="79"/>
      <c r="B157" s="315">
        <f>Tabelas!B100</f>
        <v>1007</v>
      </c>
      <c r="C157" s="124">
        <f t="shared" si="6"/>
        <v>1.0709</v>
      </c>
      <c r="D157" s="234">
        <v>15150</v>
      </c>
      <c r="E157" s="236" t="s">
        <v>94</v>
      </c>
      <c r="F157" s="126">
        <f t="shared" si="11"/>
        <v>842843.81325000001</v>
      </c>
      <c r="G157" s="127">
        <f>VLOOKUP($B157,Tabelas!$B$21:$C$450,2,0)</f>
        <v>51.95</v>
      </c>
      <c r="H157" s="316">
        <f t="shared" si="12"/>
        <v>16224.134999999998</v>
      </c>
      <c r="I157" s="128">
        <v>7.0900000000000005E-2</v>
      </c>
      <c r="J157" s="129"/>
      <c r="K157" s="130">
        <v>1</v>
      </c>
      <c r="L157" s="119">
        <f t="shared" si="13"/>
        <v>1.0709</v>
      </c>
      <c r="M157" s="130"/>
      <c r="N157">
        <f t="shared" si="14"/>
        <v>7</v>
      </c>
      <c r="O157" s="131"/>
      <c r="P157" s="132"/>
      <c r="Q157" s="133"/>
      <c r="R157" s="134"/>
      <c r="T157" s="134"/>
      <c r="U157" s="128"/>
    </row>
    <row r="158" spans="1:21" ht="12.75" hidden="1">
      <c r="A158" s="79"/>
      <c r="B158" s="315">
        <f>Tabelas!B101</f>
        <v>1008</v>
      </c>
      <c r="C158" s="124">
        <f t="shared" si="6"/>
        <v>1.05</v>
      </c>
      <c r="D158" s="234">
        <v>15150</v>
      </c>
      <c r="E158" s="46" t="s">
        <v>93</v>
      </c>
      <c r="F158" s="126">
        <f t="shared" si="11"/>
        <v>775808.77500000002</v>
      </c>
      <c r="G158" s="127">
        <f>VLOOKUP($B158,Tabelas!$B$21:$C$450,2,0)</f>
        <v>48.77</v>
      </c>
      <c r="H158" s="316">
        <f t="shared" si="12"/>
        <v>15907.5</v>
      </c>
      <c r="I158" s="128">
        <v>0.05</v>
      </c>
      <c r="J158" s="129"/>
      <c r="K158" s="130">
        <v>1</v>
      </c>
      <c r="L158" s="119">
        <f t="shared" si="13"/>
        <v>1.05</v>
      </c>
      <c r="M158" s="130"/>
      <c r="N158">
        <f t="shared" si="14"/>
        <v>8</v>
      </c>
      <c r="O158" s="131"/>
      <c r="P158" s="132"/>
      <c r="Q158" s="133"/>
      <c r="R158" s="134"/>
      <c r="T158" s="134"/>
      <c r="U158" s="128"/>
    </row>
    <row r="159" spans="1:21" ht="12.75" hidden="1">
      <c r="A159" s="79"/>
      <c r="B159" s="315">
        <f>Tabelas!B102</f>
        <v>1009</v>
      </c>
      <c r="C159" s="124">
        <f t="shared" si="6"/>
        <v>1.05</v>
      </c>
      <c r="D159" s="234">
        <v>15150</v>
      </c>
      <c r="E159" s="46" t="s">
        <v>93</v>
      </c>
      <c r="F159" s="126">
        <f t="shared" si="11"/>
        <v>785671.42500000005</v>
      </c>
      <c r="G159" s="127">
        <f>VLOOKUP($B159,Tabelas!$B$21:$C$450,2,0)</f>
        <v>49.39</v>
      </c>
      <c r="H159" s="316">
        <f t="shared" si="12"/>
        <v>15907.5</v>
      </c>
      <c r="I159" s="128">
        <v>0.05</v>
      </c>
      <c r="J159" s="129"/>
      <c r="K159" s="130">
        <v>1</v>
      </c>
      <c r="L159" s="119">
        <f t="shared" si="13"/>
        <v>1.05</v>
      </c>
      <c r="M159" s="130"/>
      <c r="N159">
        <f t="shared" si="14"/>
        <v>9</v>
      </c>
      <c r="O159" s="131"/>
      <c r="P159" s="132"/>
      <c r="Q159" s="133"/>
      <c r="R159" s="134"/>
      <c r="T159" s="134"/>
      <c r="U159" s="128"/>
    </row>
    <row r="160" spans="1:21" ht="12.75" hidden="1">
      <c r="A160" s="79"/>
      <c r="B160" s="315">
        <f>Tabelas!B103</f>
        <v>1010</v>
      </c>
      <c r="C160" s="124">
        <f t="shared" ref="C160:C223" si="15">L160</f>
        <v>1.05</v>
      </c>
      <c r="D160" s="234">
        <v>15150</v>
      </c>
      <c r="E160" s="46" t="s">
        <v>93</v>
      </c>
      <c r="F160" s="126">
        <f t="shared" si="11"/>
        <v>1002013.425</v>
      </c>
      <c r="G160" s="127">
        <f>VLOOKUP($B160,Tabelas!$B$21:$C$450,2,0)</f>
        <v>62.99</v>
      </c>
      <c r="H160" s="316">
        <f t="shared" si="12"/>
        <v>15907.5</v>
      </c>
      <c r="I160" s="128">
        <v>0.05</v>
      </c>
      <c r="J160" s="129"/>
      <c r="K160" s="130">
        <v>1</v>
      </c>
      <c r="L160" s="119">
        <f t="shared" si="13"/>
        <v>1.05</v>
      </c>
      <c r="M160" s="130"/>
      <c r="N160">
        <f t="shared" si="14"/>
        <v>10</v>
      </c>
      <c r="O160" s="131"/>
      <c r="P160" s="132"/>
      <c r="Q160" s="133"/>
      <c r="R160" s="134"/>
      <c r="T160" s="134"/>
      <c r="U160" s="128"/>
    </row>
    <row r="161" spans="1:21" ht="12.75" hidden="1">
      <c r="A161" s="79"/>
      <c r="B161" s="315">
        <f>Tabelas!B104</f>
        <v>1011</v>
      </c>
      <c r="C161" s="124">
        <f t="shared" si="15"/>
        <v>1.05</v>
      </c>
      <c r="D161" s="234">
        <v>15150</v>
      </c>
      <c r="E161" s="46" t="s">
        <v>93</v>
      </c>
      <c r="F161" s="126">
        <f t="shared" si="11"/>
        <v>1496100.375</v>
      </c>
      <c r="G161" s="127">
        <f>VLOOKUP($B161,Tabelas!$B$21:$C$450,2,0)</f>
        <v>94.05</v>
      </c>
      <c r="H161" s="316">
        <f t="shared" si="12"/>
        <v>15907.5</v>
      </c>
      <c r="I161" s="128">
        <v>0.05</v>
      </c>
      <c r="J161" s="129"/>
      <c r="K161" s="130">
        <v>1</v>
      </c>
      <c r="L161" s="119">
        <f t="shared" si="13"/>
        <v>1.05</v>
      </c>
      <c r="M161" s="130"/>
      <c r="N161">
        <f t="shared" si="14"/>
        <v>11</v>
      </c>
      <c r="O161" s="131"/>
      <c r="P161" s="132"/>
      <c r="Q161" s="133"/>
      <c r="R161" s="134"/>
      <c r="T161" s="134"/>
      <c r="U161" s="128"/>
    </row>
    <row r="162" spans="1:21" ht="12.75">
      <c r="A162" s="79"/>
      <c r="B162" s="315">
        <f>Tabelas!B105</f>
        <v>1012</v>
      </c>
      <c r="C162" s="124">
        <f t="shared" si="15"/>
        <v>1.0709</v>
      </c>
      <c r="D162" s="234">
        <v>14800</v>
      </c>
      <c r="E162" s="46" t="s">
        <v>94</v>
      </c>
      <c r="F162" s="126">
        <f t="shared" si="11"/>
        <v>1513451.5667999999</v>
      </c>
      <c r="G162" s="127">
        <f>VLOOKUP($B162,Tabelas!$B$21:$C$450,2,0)</f>
        <v>95.49</v>
      </c>
      <c r="H162" s="316">
        <f t="shared" si="12"/>
        <v>15849.32</v>
      </c>
      <c r="I162" s="128">
        <v>7.0900000000000005E-2</v>
      </c>
      <c r="J162" s="129"/>
      <c r="K162" s="130">
        <v>1</v>
      </c>
      <c r="L162" s="119">
        <f t="shared" si="13"/>
        <v>1.0709</v>
      </c>
      <c r="M162" s="130"/>
      <c r="N162">
        <f t="shared" si="14"/>
        <v>12</v>
      </c>
      <c r="O162" s="131"/>
      <c r="P162" s="132"/>
      <c r="Q162" s="133"/>
      <c r="R162" s="134"/>
      <c r="T162" s="134"/>
      <c r="U162" s="128"/>
    </row>
    <row r="163" spans="1:21" ht="12.75" hidden="1">
      <c r="A163" s="79"/>
      <c r="B163" s="315">
        <f>Tabelas!B106</f>
        <v>1013</v>
      </c>
      <c r="C163" s="124">
        <f t="shared" si="15"/>
        <v>1.05</v>
      </c>
      <c r="D163" s="234">
        <v>14850</v>
      </c>
      <c r="E163" s="236" t="s">
        <v>93</v>
      </c>
      <c r="F163" s="126">
        <f t="shared" si="11"/>
        <v>852130.125</v>
      </c>
      <c r="G163" s="127">
        <f>VLOOKUP($B163,Tabelas!$B$21:$C$450,2,0)</f>
        <v>54.65</v>
      </c>
      <c r="H163" s="316">
        <f t="shared" si="12"/>
        <v>15592.5</v>
      </c>
      <c r="I163" s="128">
        <v>0.05</v>
      </c>
      <c r="J163" s="129"/>
      <c r="K163" s="130">
        <v>1</v>
      </c>
      <c r="L163" s="119">
        <f t="shared" si="13"/>
        <v>1.05</v>
      </c>
      <c r="M163" s="130"/>
      <c r="N163">
        <f t="shared" si="14"/>
        <v>13</v>
      </c>
      <c r="O163" s="131"/>
      <c r="P163" s="132"/>
      <c r="Q163" s="133"/>
      <c r="R163" s="134"/>
      <c r="T163" s="134"/>
      <c r="U163" s="128"/>
    </row>
    <row r="164" spans="1:21" ht="12.75" hidden="1">
      <c r="A164" s="79"/>
      <c r="B164" s="315">
        <f>Tabelas!B107</f>
        <v>1014</v>
      </c>
      <c r="C164" s="124">
        <f t="shared" si="15"/>
        <v>1.05</v>
      </c>
      <c r="D164" s="234">
        <v>14850</v>
      </c>
      <c r="E164" s="236" t="s">
        <v>93</v>
      </c>
      <c r="F164" s="126">
        <f t="shared" si="11"/>
        <v>750622.95000000007</v>
      </c>
      <c r="G164" s="127">
        <f>VLOOKUP($B164,Tabelas!$B$21:$C$450,2,0)</f>
        <v>48.14</v>
      </c>
      <c r="H164" s="316">
        <f t="shared" si="12"/>
        <v>15592.500000000002</v>
      </c>
      <c r="I164" s="128">
        <v>0.05</v>
      </c>
      <c r="J164" s="129"/>
      <c r="K164" s="130">
        <v>1</v>
      </c>
      <c r="L164" s="119">
        <f t="shared" si="13"/>
        <v>1.05</v>
      </c>
      <c r="M164" s="130"/>
      <c r="N164">
        <f t="shared" si="14"/>
        <v>14</v>
      </c>
      <c r="O164" s="131"/>
      <c r="P164" s="132"/>
      <c r="Q164" s="133"/>
      <c r="R164" s="134"/>
      <c r="T164" s="134"/>
      <c r="U164" s="128"/>
    </row>
    <row r="165" spans="1:21" ht="12.75">
      <c r="A165" s="79"/>
      <c r="B165" s="315">
        <f>Tabelas!B108</f>
        <v>1101</v>
      </c>
      <c r="C165" s="124">
        <f t="shared" si="15"/>
        <v>1.0709</v>
      </c>
      <c r="D165" s="234">
        <v>14750</v>
      </c>
      <c r="E165" s="46" t="s">
        <v>94</v>
      </c>
      <c r="F165" s="126">
        <f t="shared" si="11"/>
        <v>1357488.9035</v>
      </c>
      <c r="G165" s="127">
        <f>VLOOKUP($B165,Tabelas!$B$21:$C$450,2,0)</f>
        <v>85.94</v>
      </c>
      <c r="H165" s="316">
        <f t="shared" si="12"/>
        <v>15795.775000000001</v>
      </c>
      <c r="I165" s="128">
        <v>7.0900000000000005E-2</v>
      </c>
      <c r="J165" s="129"/>
      <c r="K165" s="130">
        <v>1</v>
      </c>
      <c r="L165" s="119">
        <f t="shared" si="13"/>
        <v>1.0709</v>
      </c>
      <c r="M165" s="130"/>
      <c r="N165">
        <f t="shared" si="14"/>
        <v>1</v>
      </c>
      <c r="O165" s="131"/>
      <c r="P165" s="132"/>
      <c r="Q165" s="133"/>
      <c r="R165" s="134"/>
      <c r="T165" s="134"/>
      <c r="U165" s="128"/>
    </row>
    <row r="166" spans="1:21" ht="12.75">
      <c r="A166" s="79"/>
      <c r="B166" s="315">
        <f>Tabelas!B109</f>
        <v>1102</v>
      </c>
      <c r="C166" s="124">
        <f t="shared" si="15"/>
        <v>1.0709</v>
      </c>
      <c r="D166" s="234">
        <v>14850</v>
      </c>
      <c r="E166" s="46" t="s">
        <v>94</v>
      </c>
      <c r="F166" s="126">
        <f t="shared" si="11"/>
        <v>1612550.5109999999</v>
      </c>
      <c r="G166" s="127">
        <f>VLOOKUP($B166,Tabelas!$B$21:$C$450,2,0)</f>
        <v>101.4</v>
      </c>
      <c r="H166" s="316">
        <f t="shared" si="12"/>
        <v>15902.864999999998</v>
      </c>
      <c r="I166" s="128">
        <v>7.0900000000000005E-2</v>
      </c>
      <c r="J166" s="129"/>
      <c r="K166" s="130">
        <v>1</v>
      </c>
      <c r="L166" s="119">
        <f t="shared" si="13"/>
        <v>1.0709</v>
      </c>
      <c r="M166" s="130"/>
      <c r="N166">
        <f t="shared" si="14"/>
        <v>2</v>
      </c>
      <c r="O166" s="131"/>
      <c r="P166" s="132"/>
      <c r="Q166" s="133"/>
      <c r="R166" s="134"/>
      <c r="T166" s="134"/>
      <c r="U166" s="128"/>
    </row>
    <row r="167" spans="1:21" ht="12.75">
      <c r="A167" s="79"/>
      <c r="B167" s="315">
        <f>Tabelas!B110</f>
        <v>1103</v>
      </c>
      <c r="C167" s="124">
        <f t="shared" si="15"/>
        <v>1.0709</v>
      </c>
      <c r="D167" s="234">
        <v>15150</v>
      </c>
      <c r="E167" s="46" t="s">
        <v>94</v>
      </c>
      <c r="F167" s="126">
        <f t="shared" si="11"/>
        <v>2308532.16915</v>
      </c>
      <c r="G167" s="127">
        <f>VLOOKUP($B167,Tabelas!$B$21:$C$450,2,0)</f>
        <v>142.29</v>
      </c>
      <c r="H167" s="316">
        <f t="shared" si="12"/>
        <v>16224.135</v>
      </c>
      <c r="I167" s="128">
        <v>7.0900000000000005E-2</v>
      </c>
      <c r="J167" s="129"/>
      <c r="K167" s="130">
        <v>1</v>
      </c>
      <c r="L167" s="119">
        <f t="shared" si="13"/>
        <v>1.0709</v>
      </c>
      <c r="M167" s="130"/>
      <c r="N167">
        <f t="shared" si="14"/>
        <v>3</v>
      </c>
      <c r="O167" s="131"/>
      <c r="P167" s="132"/>
      <c r="Q167" s="133"/>
      <c r="R167" s="134"/>
      <c r="T167" s="134"/>
      <c r="U167" s="128"/>
    </row>
    <row r="168" spans="1:21" ht="12.75" hidden="1">
      <c r="A168" s="79"/>
      <c r="B168" s="315">
        <f>Tabelas!B111</f>
        <v>1104</v>
      </c>
      <c r="C168" s="124">
        <f t="shared" si="15"/>
        <v>1.05</v>
      </c>
      <c r="D168" s="234">
        <v>15150</v>
      </c>
      <c r="E168" s="236" t="s">
        <v>93</v>
      </c>
      <c r="F168" s="126">
        <f t="shared" si="11"/>
        <v>914999.4</v>
      </c>
      <c r="G168" s="127">
        <f>VLOOKUP($B168,Tabelas!$B$21:$C$450,2,0)</f>
        <v>57.52</v>
      </c>
      <c r="H168" s="316">
        <f t="shared" si="12"/>
        <v>15907.5</v>
      </c>
      <c r="I168" s="128">
        <v>0.05</v>
      </c>
      <c r="J168" s="129"/>
      <c r="K168" s="130">
        <v>1</v>
      </c>
      <c r="L168" s="119">
        <f t="shared" si="13"/>
        <v>1.05</v>
      </c>
      <c r="M168" s="130"/>
      <c r="N168">
        <f t="shared" si="14"/>
        <v>4</v>
      </c>
      <c r="O168" s="131"/>
      <c r="P168" s="132"/>
      <c r="Q168" s="133"/>
      <c r="R168" s="134"/>
      <c r="T168" s="134"/>
      <c r="U168" s="128"/>
    </row>
    <row r="169" spans="1:21" ht="12.75" hidden="1">
      <c r="A169" s="79"/>
      <c r="B169" s="315">
        <f>Tabelas!B112</f>
        <v>1105</v>
      </c>
      <c r="C169" s="124">
        <f t="shared" si="15"/>
        <v>1.05</v>
      </c>
      <c r="D169" s="234">
        <v>15150</v>
      </c>
      <c r="E169" s="46" t="s">
        <v>93</v>
      </c>
      <c r="F169" s="126">
        <f t="shared" si="11"/>
        <v>784876.05</v>
      </c>
      <c r="G169" s="127">
        <f>VLOOKUP($B169,Tabelas!$B$21:$C$450,2,0)</f>
        <v>49.34</v>
      </c>
      <c r="H169" s="316">
        <f t="shared" si="12"/>
        <v>15907.5</v>
      </c>
      <c r="I169" s="128">
        <v>0.05</v>
      </c>
      <c r="J169" s="129"/>
      <c r="K169" s="130">
        <v>1</v>
      </c>
      <c r="L169" s="119">
        <f t="shared" si="13"/>
        <v>1.05</v>
      </c>
      <c r="M169" s="130"/>
      <c r="N169">
        <f t="shared" si="14"/>
        <v>5</v>
      </c>
      <c r="O169" s="131"/>
      <c r="P169" s="132"/>
      <c r="Q169" s="133"/>
      <c r="R169" s="134"/>
      <c r="T169" s="134"/>
      <c r="U169" s="128"/>
    </row>
    <row r="170" spans="1:21" ht="12.75" hidden="1">
      <c r="A170" s="79"/>
      <c r="B170" s="315">
        <f>Tabelas!B113</f>
        <v>1106</v>
      </c>
      <c r="C170" s="124">
        <f t="shared" si="15"/>
        <v>1.05</v>
      </c>
      <c r="D170" s="234">
        <v>15350</v>
      </c>
      <c r="E170" s="46" t="s">
        <v>93</v>
      </c>
      <c r="F170" s="126">
        <f t="shared" si="11"/>
        <v>632934.22499999998</v>
      </c>
      <c r="G170" s="127">
        <f>VLOOKUP($B170,Tabelas!$B$21:$C$450,2,0)</f>
        <v>39.270000000000003</v>
      </c>
      <c r="H170" s="316">
        <f t="shared" si="12"/>
        <v>16117.499999999998</v>
      </c>
      <c r="I170" s="128">
        <v>0.05</v>
      </c>
      <c r="J170" s="129"/>
      <c r="K170" s="130">
        <v>1</v>
      </c>
      <c r="L170" s="119">
        <f t="shared" si="13"/>
        <v>1.05</v>
      </c>
      <c r="M170" s="130"/>
      <c r="N170">
        <f t="shared" si="14"/>
        <v>6</v>
      </c>
      <c r="O170" s="131"/>
      <c r="P170" s="132"/>
      <c r="Q170" s="133"/>
      <c r="R170" s="134"/>
      <c r="T170" s="134"/>
      <c r="U170" s="128"/>
    </row>
    <row r="171" spans="1:21" ht="12.75" hidden="1">
      <c r="A171" s="79"/>
      <c r="B171" s="315">
        <f>Tabelas!B114</f>
        <v>1107</v>
      </c>
      <c r="C171" s="124">
        <f t="shared" si="15"/>
        <v>1.05</v>
      </c>
      <c r="D171" s="234">
        <v>15150</v>
      </c>
      <c r="E171" s="46" t="s">
        <v>93</v>
      </c>
      <c r="F171" s="126">
        <f t="shared" si="11"/>
        <v>688317.52500000002</v>
      </c>
      <c r="G171" s="127">
        <f>VLOOKUP($B171,Tabelas!$B$21:$C$450,2,0)</f>
        <v>43.27</v>
      </c>
      <c r="H171" s="316">
        <f t="shared" si="12"/>
        <v>15907.5</v>
      </c>
      <c r="I171" s="128">
        <v>0.05</v>
      </c>
      <c r="J171" s="129"/>
      <c r="K171" s="130">
        <v>1</v>
      </c>
      <c r="L171" s="119">
        <f t="shared" si="13"/>
        <v>1.05</v>
      </c>
      <c r="M171" s="130"/>
      <c r="N171">
        <f t="shared" si="14"/>
        <v>7</v>
      </c>
      <c r="O171" s="131"/>
      <c r="P171" s="132"/>
      <c r="Q171" s="133"/>
      <c r="R171" s="134"/>
      <c r="T171" s="134"/>
      <c r="U171" s="128"/>
    </row>
    <row r="172" spans="1:21" ht="12.75" hidden="1">
      <c r="A172" s="79"/>
      <c r="B172" s="315">
        <f>Tabelas!B115</f>
        <v>1108</v>
      </c>
      <c r="C172" s="124">
        <f t="shared" si="15"/>
        <v>1.05</v>
      </c>
      <c r="D172" s="234">
        <v>15150</v>
      </c>
      <c r="E172" s="46" t="s">
        <v>93</v>
      </c>
      <c r="F172" s="126">
        <f t="shared" si="11"/>
        <v>705656.70000000007</v>
      </c>
      <c r="G172" s="127">
        <f>VLOOKUP($B172,Tabelas!$B$21:$C$450,2,0)</f>
        <v>44.36</v>
      </c>
      <c r="H172" s="316">
        <f t="shared" si="12"/>
        <v>15907.500000000002</v>
      </c>
      <c r="I172" s="128">
        <v>0.05</v>
      </c>
      <c r="J172" s="129"/>
      <c r="K172" s="130">
        <v>1</v>
      </c>
      <c r="L172" s="119">
        <f t="shared" si="13"/>
        <v>1.05</v>
      </c>
      <c r="M172" s="130"/>
      <c r="N172">
        <f t="shared" si="14"/>
        <v>8</v>
      </c>
      <c r="O172" s="131"/>
      <c r="P172" s="132"/>
      <c r="Q172" s="133"/>
      <c r="R172" s="134"/>
      <c r="T172" s="134"/>
      <c r="U172" s="128"/>
    </row>
    <row r="173" spans="1:21" ht="12.75" hidden="1">
      <c r="A173" s="79"/>
      <c r="B173" s="315">
        <f>Tabelas!B116</f>
        <v>1109</v>
      </c>
      <c r="C173" s="124">
        <f t="shared" si="15"/>
        <v>1.05</v>
      </c>
      <c r="D173" s="234">
        <v>15150</v>
      </c>
      <c r="E173" s="46" t="s">
        <v>93</v>
      </c>
      <c r="F173" s="126">
        <f t="shared" si="11"/>
        <v>785671.42500000005</v>
      </c>
      <c r="G173" s="127">
        <f>VLOOKUP($B173,Tabelas!$B$21:$C$450,2,0)</f>
        <v>49.39</v>
      </c>
      <c r="H173" s="316">
        <f t="shared" si="12"/>
        <v>15907.5</v>
      </c>
      <c r="I173" s="128">
        <v>0.05</v>
      </c>
      <c r="J173" s="129"/>
      <c r="K173" s="130">
        <v>1</v>
      </c>
      <c r="L173" s="119">
        <f t="shared" si="13"/>
        <v>1.05</v>
      </c>
      <c r="M173" s="130"/>
      <c r="N173">
        <f t="shared" si="14"/>
        <v>9</v>
      </c>
      <c r="O173" s="131"/>
      <c r="P173" s="132"/>
      <c r="Q173" s="133"/>
      <c r="R173" s="134"/>
      <c r="T173" s="134"/>
      <c r="U173" s="128"/>
    </row>
    <row r="174" spans="1:21" ht="12.75" hidden="1">
      <c r="A174" s="79"/>
      <c r="B174" s="315">
        <f>Tabelas!B117</f>
        <v>1110</v>
      </c>
      <c r="C174" s="124">
        <f t="shared" si="15"/>
        <v>1.05</v>
      </c>
      <c r="D174" s="234">
        <v>15150</v>
      </c>
      <c r="E174" s="46" t="s">
        <v>93</v>
      </c>
      <c r="F174" s="126">
        <f t="shared" si="11"/>
        <v>1002013.425</v>
      </c>
      <c r="G174" s="127">
        <f>VLOOKUP($B174,Tabelas!$B$21:$C$450,2,0)</f>
        <v>62.99</v>
      </c>
      <c r="H174" s="316">
        <f t="shared" si="12"/>
        <v>15907.5</v>
      </c>
      <c r="I174" s="128">
        <v>0.05</v>
      </c>
      <c r="J174" s="129"/>
      <c r="K174" s="130">
        <v>1</v>
      </c>
      <c r="L174" s="119">
        <f t="shared" si="13"/>
        <v>1.05</v>
      </c>
      <c r="M174" s="130"/>
      <c r="N174">
        <f t="shared" si="14"/>
        <v>10</v>
      </c>
      <c r="O174" s="131"/>
      <c r="P174" s="132"/>
      <c r="Q174" s="133"/>
      <c r="R174" s="134"/>
      <c r="T174" s="134"/>
      <c r="U174" s="128"/>
    </row>
    <row r="175" spans="1:21" ht="12.75" hidden="1">
      <c r="A175" s="79"/>
      <c r="B175" s="315">
        <f>Tabelas!B118</f>
        <v>1111</v>
      </c>
      <c r="C175" s="124">
        <f t="shared" si="15"/>
        <v>1.05</v>
      </c>
      <c r="D175" s="234">
        <v>15150</v>
      </c>
      <c r="E175" s="46" t="s">
        <v>93</v>
      </c>
      <c r="F175" s="126">
        <f t="shared" si="11"/>
        <v>1496100.375</v>
      </c>
      <c r="G175" s="127">
        <f>VLOOKUP($B175,Tabelas!$B$21:$C$450,2,0)</f>
        <v>94.05</v>
      </c>
      <c r="H175" s="316">
        <f t="shared" si="12"/>
        <v>15907.5</v>
      </c>
      <c r="I175" s="128">
        <v>0.05</v>
      </c>
      <c r="J175" s="129"/>
      <c r="K175" s="130">
        <v>1</v>
      </c>
      <c r="L175" s="119">
        <f t="shared" si="13"/>
        <v>1.05</v>
      </c>
      <c r="M175" s="130"/>
      <c r="N175">
        <f t="shared" si="14"/>
        <v>11</v>
      </c>
      <c r="O175" s="131"/>
      <c r="P175" s="132"/>
      <c r="Q175" s="133"/>
      <c r="R175" s="134"/>
      <c r="T175" s="134"/>
      <c r="U175" s="128"/>
    </row>
    <row r="176" spans="1:21" ht="12.75">
      <c r="A176" s="79"/>
      <c r="B176" s="315">
        <f>Tabelas!B119</f>
        <v>1112</v>
      </c>
      <c r="C176" s="124">
        <f t="shared" si="15"/>
        <v>1.0709</v>
      </c>
      <c r="D176" s="234">
        <v>14800</v>
      </c>
      <c r="E176" s="46" t="s">
        <v>94</v>
      </c>
      <c r="F176" s="126">
        <f t="shared" si="11"/>
        <v>1513451.5667999999</v>
      </c>
      <c r="G176" s="127">
        <f>VLOOKUP($B176,Tabelas!$B$21:$C$450,2,0)</f>
        <v>95.49</v>
      </c>
      <c r="H176" s="316">
        <f t="shared" si="12"/>
        <v>15849.32</v>
      </c>
      <c r="I176" s="128">
        <v>7.0900000000000005E-2</v>
      </c>
      <c r="J176" s="129"/>
      <c r="K176" s="130">
        <v>1</v>
      </c>
      <c r="L176" s="119">
        <f t="shared" si="13"/>
        <v>1.0709</v>
      </c>
      <c r="M176" s="130"/>
      <c r="N176">
        <f t="shared" si="14"/>
        <v>12</v>
      </c>
      <c r="O176" s="131"/>
      <c r="P176" s="132"/>
      <c r="Q176" s="133"/>
      <c r="R176" s="134"/>
      <c r="T176" s="134"/>
      <c r="U176" s="128"/>
    </row>
    <row r="177" spans="1:21" ht="12.75">
      <c r="A177" s="79"/>
      <c r="B177" s="315">
        <f>Tabelas!B120</f>
        <v>1113</v>
      </c>
      <c r="C177" s="124">
        <f t="shared" si="15"/>
        <v>1.0709</v>
      </c>
      <c r="D177" s="234">
        <v>14850</v>
      </c>
      <c r="E177" s="46" t="s">
        <v>94</v>
      </c>
      <c r="F177" s="126">
        <f t="shared" si="11"/>
        <v>869091.57224999997</v>
      </c>
      <c r="G177" s="127">
        <f>VLOOKUP($B177,Tabelas!$B$21:$C$450,2,0)</f>
        <v>54.65</v>
      </c>
      <c r="H177" s="316">
        <f t="shared" si="12"/>
        <v>15902.865</v>
      </c>
      <c r="I177" s="128">
        <v>7.0900000000000005E-2</v>
      </c>
      <c r="J177" s="129"/>
      <c r="K177" s="130">
        <v>1</v>
      </c>
      <c r="L177" s="119">
        <f t="shared" si="13"/>
        <v>1.0709</v>
      </c>
      <c r="M177" s="130"/>
      <c r="N177">
        <f t="shared" si="14"/>
        <v>13</v>
      </c>
      <c r="O177" s="131"/>
      <c r="P177" s="132"/>
      <c r="Q177" s="133"/>
      <c r="R177" s="134"/>
      <c r="T177" s="134"/>
      <c r="U177" s="128"/>
    </row>
    <row r="178" spans="1:21" ht="12.75" hidden="1">
      <c r="A178" s="79"/>
      <c r="B178" s="315">
        <f>Tabelas!B121</f>
        <v>1114</v>
      </c>
      <c r="C178" s="124">
        <f t="shared" si="15"/>
        <v>1.05</v>
      </c>
      <c r="D178" s="234">
        <v>14850</v>
      </c>
      <c r="E178" s="236" t="s">
        <v>93</v>
      </c>
      <c r="F178" s="126">
        <f t="shared" si="11"/>
        <v>750622.95000000007</v>
      </c>
      <c r="G178" s="127">
        <f>VLOOKUP($B178,Tabelas!$B$21:$C$450,2,0)</f>
        <v>48.14</v>
      </c>
      <c r="H178" s="316">
        <f t="shared" si="12"/>
        <v>15592.500000000002</v>
      </c>
      <c r="I178" s="128">
        <v>0.05</v>
      </c>
      <c r="J178" s="129"/>
      <c r="K178" s="130">
        <v>1</v>
      </c>
      <c r="L178" s="119">
        <f t="shared" si="13"/>
        <v>1.05</v>
      </c>
      <c r="M178" s="130"/>
      <c r="N178">
        <f t="shared" si="14"/>
        <v>14</v>
      </c>
      <c r="O178" s="131"/>
      <c r="P178" s="132"/>
      <c r="Q178" s="133"/>
      <c r="R178" s="134"/>
      <c r="T178" s="134"/>
      <c r="U178" s="128"/>
    </row>
    <row r="179" spans="1:21" ht="12.75" hidden="1">
      <c r="A179" s="79"/>
      <c r="B179" s="315">
        <f>Tabelas!B122</f>
        <v>1201</v>
      </c>
      <c r="C179" s="124">
        <f t="shared" si="15"/>
        <v>1.05</v>
      </c>
      <c r="D179" s="234">
        <v>14750</v>
      </c>
      <c r="E179" s="236" t="s">
        <v>93</v>
      </c>
      <c r="F179" s="126">
        <f t="shared" si="11"/>
        <v>1330995.75</v>
      </c>
      <c r="G179" s="127">
        <f>VLOOKUP($B179,Tabelas!$B$21:$C$450,2,0)</f>
        <v>85.94</v>
      </c>
      <c r="H179" s="316">
        <f t="shared" si="12"/>
        <v>15487.5</v>
      </c>
      <c r="I179" s="128">
        <v>0.05</v>
      </c>
      <c r="J179" s="129"/>
      <c r="K179" s="130">
        <v>1</v>
      </c>
      <c r="L179" s="119">
        <f t="shared" si="13"/>
        <v>1.05</v>
      </c>
      <c r="M179" s="130"/>
      <c r="N179">
        <f t="shared" si="14"/>
        <v>1</v>
      </c>
      <c r="O179" s="131"/>
      <c r="P179" s="132"/>
      <c r="Q179" s="133"/>
      <c r="R179" s="134"/>
      <c r="T179" s="134"/>
      <c r="U179" s="128"/>
    </row>
    <row r="180" spans="1:21" ht="12.75">
      <c r="A180" s="79"/>
      <c r="B180" s="315">
        <f>Tabelas!B123</f>
        <v>1202</v>
      </c>
      <c r="C180" s="124">
        <f t="shared" si="15"/>
        <v>1.0709</v>
      </c>
      <c r="D180" s="234">
        <v>14850</v>
      </c>
      <c r="E180" s="46" t="s">
        <v>94</v>
      </c>
      <c r="F180" s="126">
        <f t="shared" si="11"/>
        <v>1612550.5109999999</v>
      </c>
      <c r="G180" s="127">
        <f>VLOOKUP($B180,Tabelas!$B$21:$C$450,2,0)</f>
        <v>101.4</v>
      </c>
      <c r="H180" s="316">
        <f t="shared" si="12"/>
        <v>15902.864999999998</v>
      </c>
      <c r="I180" s="128">
        <v>7.0900000000000005E-2</v>
      </c>
      <c r="J180" s="129"/>
      <c r="K180" s="130">
        <v>1</v>
      </c>
      <c r="L180" s="119">
        <f t="shared" si="13"/>
        <v>1.0709</v>
      </c>
      <c r="M180" s="130"/>
      <c r="N180">
        <f t="shared" si="14"/>
        <v>2</v>
      </c>
      <c r="O180" s="131"/>
      <c r="P180" s="132"/>
      <c r="Q180" s="133"/>
      <c r="R180" s="134"/>
      <c r="T180" s="134"/>
      <c r="U180" s="128"/>
    </row>
    <row r="181" spans="1:21" ht="12.75" hidden="1">
      <c r="A181" s="79"/>
      <c r="B181" s="315">
        <f>Tabelas!B124</f>
        <v>1203</v>
      </c>
      <c r="C181" s="124">
        <f t="shared" si="15"/>
        <v>1.05</v>
      </c>
      <c r="D181" s="234">
        <v>15150</v>
      </c>
      <c r="E181" s="46" t="s">
        <v>93</v>
      </c>
      <c r="F181" s="126">
        <f t="shared" si="11"/>
        <v>2263478.1750000003</v>
      </c>
      <c r="G181" s="127">
        <f>VLOOKUP($B181,Tabelas!$B$21:$C$450,2,0)</f>
        <v>142.29</v>
      </c>
      <c r="H181" s="316">
        <f t="shared" si="12"/>
        <v>15907.500000000004</v>
      </c>
      <c r="I181" s="128">
        <v>0.05</v>
      </c>
      <c r="J181" s="129"/>
      <c r="K181" s="130">
        <v>1</v>
      </c>
      <c r="L181" s="119">
        <f t="shared" si="13"/>
        <v>1.05</v>
      </c>
      <c r="M181" s="130"/>
      <c r="N181">
        <f t="shared" si="14"/>
        <v>3</v>
      </c>
      <c r="O181" s="131"/>
      <c r="P181" s="132"/>
      <c r="Q181" s="133"/>
      <c r="R181" s="134"/>
      <c r="T181" s="134"/>
      <c r="U181" s="128"/>
    </row>
    <row r="182" spans="1:21" ht="12.75" hidden="1">
      <c r="A182" s="79"/>
      <c r="B182" s="315">
        <f>Tabelas!B125</f>
        <v>1204</v>
      </c>
      <c r="C182" s="124">
        <f t="shared" si="15"/>
        <v>1.05</v>
      </c>
      <c r="D182" s="234">
        <v>15150</v>
      </c>
      <c r="E182" s="46" t="s">
        <v>93</v>
      </c>
      <c r="F182" s="126">
        <f t="shared" si="11"/>
        <v>914999.4</v>
      </c>
      <c r="G182" s="127">
        <f>VLOOKUP($B182,Tabelas!$B$21:$C$450,2,0)</f>
        <v>57.52</v>
      </c>
      <c r="H182" s="316">
        <f t="shared" si="12"/>
        <v>15907.5</v>
      </c>
      <c r="I182" s="128">
        <v>0.05</v>
      </c>
      <c r="J182" s="129"/>
      <c r="K182" s="130">
        <v>1</v>
      </c>
      <c r="L182" s="119">
        <f t="shared" si="13"/>
        <v>1.05</v>
      </c>
      <c r="M182" s="130"/>
      <c r="N182">
        <f t="shared" si="14"/>
        <v>4</v>
      </c>
      <c r="O182" s="131"/>
      <c r="P182" s="132"/>
      <c r="Q182" s="133"/>
      <c r="R182" s="134"/>
      <c r="T182" s="134"/>
      <c r="U182" s="128"/>
    </row>
    <row r="183" spans="1:21" ht="12.75" hidden="1">
      <c r="A183" s="79"/>
      <c r="B183" s="315">
        <f>Tabelas!B126</f>
        <v>1205</v>
      </c>
      <c r="C183" s="124">
        <f t="shared" si="15"/>
        <v>1.05</v>
      </c>
      <c r="D183" s="234">
        <v>15150</v>
      </c>
      <c r="E183" s="46" t="s">
        <v>93</v>
      </c>
      <c r="F183" s="126">
        <f t="shared" si="11"/>
        <v>811282.5</v>
      </c>
      <c r="G183" s="127">
        <f>VLOOKUP($B183,Tabelas!$B$21:$C$450,2,0)</f>
        <v>51</v>
      </c>
      <c r="H183" s="316">
        <f t="shared" si="12"/>
        <v>15907.5</v>
      </c>
      <c r="I183" s="128">
        <v>0.05</v>
      </c>
      <c r="J183" s="129"/>
      <c r="K183" s="130">
        <v>1</v>
      </c>
      <c r="L183" s="119">
        <f t="shared" si="13"/>
        <v>1.05</v>
      </c>
      <c r="M183" s="130"/>
      <c r="N183">
        <f t="shared" si="14"/>
        <v>5</v>
      </c>
      <c r="O183" s="131"/>
      <c r="P183" s="132"/>
      <c r="Q183" s="133"/>
      <c r="R183" s="134"/>
      <c r="T183" s="134"/>
      <c r="U183" s="128"/>
    </row>
    <row r="184" spans="1:21" ht="12.75" hidden="1">
      <c r="A184" s="79"/>
      <c r="B184" s="315">
        <f>Tabelas!B127</f>
        <v>1206</v>
      </c>
      <c r="C184" s="124">
        <f t="shared" si="15"/>
        <v>1.05</v>
      </c>
      <c r="D184" s="234">
        <v>15150</v>
      </c>
      <c r="E184" s="46" t="s">
        <v>93</v>
      </c>
      <c r="F184" s="126">
        <f t="shared" si="11"/>
        <v>750038.625</v>
      </c>
      <c r="G184" s="127">
        <f>VLOOKUP($B184,Tabelas!$B$21:$C$450,2,0)</f>
        <v>47.15</v>
      </c>
      <c r="H184" s="316">
        <f t="shared" si="12"/>
        <v>15907.5</v>
      </c>
      <c r="I184" s="128">
        <v>0.05</v>
      </c>
      <c r="J184" s="129"/>
      <c r="K184" s="130">
        <v>1</v>
      </c>
      <c r="L184" s="119">
        <f t="shared" si="13"/>
        <v>1.05</v>
      </c>
      <c r="M184" s="130"/>
      <c r="N184">
        <f t="shared" si="14"/>
        <v>6</v>
      </c>
      <c r="O184" s="131"/>
      <c r="P184" s="132"/>
      <c r="Q184" s="133"/>
      <c r="R184" s="134"/>
      <c r="T184" s="134"/>
      <c r="U184" s="128"/>
    </row>
    <row r="185" spans="1:21" ht="12.75" hidden="1">
      <c r="A185" s="79"/>
      <c r="B185" s="315">
        <f>Tabelas!B128</f>
        <v>1207</v>
      </c>
      <c r="C185" s="124">
        <f t="shared" si="15"/>
        <v>1.05</v>
      </c>
      <c r="D185" s="234">
        <v>15150</v>
      </c>
      <c r="E185" s="46" t="s">
        <v>93</v>
      </c>
      <c r="F185" s="126">
        <f t="shared" si="11"/>
        <v>826394.625</v>
      </c>
      <c r="G185" s="127">
        <f>VLOOKUP($B185,Tabelas!$B$21:$C$450,2,0)</f>
        <v>51.95</v>
      </c>
      <c r="H185" s="316">
        <f t="shared" si="12"/>
        <v>15907.5</v>
      </c>
      <c r="I185" s="128">
        <v>0.05</v>
      </c>
      <c r="J185" s="129"/>
      <c r="K185" s="130">
        <v>1</v>
      </c>
      <c r="L185" s="119">
        <f t="shared" si="13"/>
        <v>1.05</v>
      </c>
      <c r="M185" s="130"/>
      <c r="N185">
        <f t="shared" si="14"/>
        <v>7</v>
      </c>
      <c r="O185" s="131"/>
      <c r="P185" s="132"/>
      <c r="Q185" s="133"/>
      <c r="R185" s="134"/>
      <c r="T185" s="134"/>
      <c r="U185" s="128"/>
    </row>
    <row r="186" spans="1:21" ht="12.75" hidden="1">
      <c r="A186" s="79"/>
      <c r="B186" s="315">
        <f>Tabelas!B129</f>
        <v>1208</v>
      </c>
      <c r="C186" s="124">
        <f t="shared" si="15"/>
        <v>1.05</v>
      </c>
      <c r="D186" s="234">
        <v>15150</v>
      </c>
      <c r="E186" s="46" t="s">
        <v>93</v>
      </c>
      <c r="F186" s="126">
        <f t="shared" si="11"/>
        <v>775808.77500000002</v>
      </c>
      <c r="G186" s="127">
        <f>VLOOKUP($B186,Tabelas!$B$21:$C$450,2,0)</f>
        <v>48.77</v>
      </c>
      <c r="H186" s="316">
        <f t="shared" si="12"/>
        <v>15907.5</v>
      </c>
      <c r="I186" s="128">
        <v>0.05</v>
      </c>
      <c r="J186" s="129"/>
      <c r="K186" s="130">
        <v>1</v>
      </c>
      <c r="L186" s="119">
        <f t="shared" si="13"/>
        <v>1.05</v>
      </c>
      <c r="M186" s="130"/>
      <c r="N186">
        <f t="shared" si="14"/>
        <v>8</v>
      </c>
      <c r="O186" s="131"/>
      <c r="P186" s="132"/>
      <c r="Q186" s="133"/>
      <c r="R186" s="134"/>
      <c r="T186" s="134"/>
      <c r="U186" s="128"/>
    </row>
    <row r="187" spans="1:21" ht="12.75" hidden="1">
      <c r="A187" s="79"/>
      <c r="B187" s="315">
        <f>Tabelas!B130</f>
        <v>1209</v>
      </c>
      <c r="C187" s="124">
        <f t="shared" si="15"/>
        <v>1.05</v>
      </c>
      <c r="D187" s="234">
        <v>15150</v>
      </c>
      <c r="E187" s="46" t="s">
        <v>93</v>
      </c>
      <c r="F187" s="126">
        <f t="shared" si="11"/>
        <v>785671.42500000005</v>
      </c>
      <c r="G187" s="127">
        <f>VLOOKUP($B187,Tabelas!$B$21:$C$450,2,0)</f>
        <v>49.39</v>
      </c>
      <c r="H187" s="316">
        <f t="shared" si="12"/>
        <v>15907.5</v>
      </c>
      <c r="I187" s="128">
        <v>0.05</v>
      </c>
      <c r="J187" s="129"/>
      <c r="K187" s="130">
        <v>1</v>
      </c>
      <c r="L187" s="119">
        <f t="shared" si="13"/>
        <v>1.05</v>
      </c>
      <c r="M187" s="130"/>
      <c r="N187">
        <f t="shared" si="14"/>
        <v>9</v>
      </c>
      <c r="O187" s="131"/>
      <c r="P187" s="132"/>
      <c r="Q187" s="133"/>
      <c r="R187" s="134"/>
      <c r="T187" s="134"/>
      <c r="U187" s="128"/>
    </row>
    <row r="188" spans="1:21" ht="12.75" hidden="1">
      <c r="A188" s="79"/>
      <c r="B188" s="315">
        <f>Tabelas!B131</f>
        <v>1210</v>
      </c>
      <c r="C188" s="124">
        <f t="shared" si="15"/>
        <v>1.05</v>
      </c>
      <c r="D188" s="234">
        <v>15150</v>
      </c>
      <c r="E188" s="46" t="s">
        <v>93</v>
      </c>
      <c r="F188" s="126">
        <f t="shared" si="11"/>
        <v>1002013.425</v>
      </c>
      <c r="G188" s="127">
        <f>VLOOKUP($B188,Tabelas!$B$21:$C$450,2,0)</f>
        <v>62.99</v>
      </c>
      <c r="H188" s="316">
        <f t="shared" si="12"/>
        <v>15907.5</v>
      </c>
      <c r="I188" s="128">
        <v>0.05</v>
      </c>
      <c r="J188" s="129"/>
      <c r="K188" s="130">
        <v>1</v>
      </c>
      <c r="L188" s="119">
        <f t="shared" si="13"/>
        <v>1.05</v>
      </c>
      <c r="M188" s="130"/>
      <c r="N188">
        <f t="shared" si="14"/>
        <v>10</v>
      </c>
      <c r="O188" s="131"/>
      <c r="P188" s="132"/>
      <c r="Q188" s="133"/>
      <c r="R188" s="134"/>
      <c r="T188" s="134"/>
      <c r="U188" s="128"/>
    </row>
    <row r="189" spans="1:21" ht="12.75" hidden="1">
      <c r="A189" s="79"/>
      <c r="B189" s="315">
        <f>Tabelas!B132</f>
        <v>1211</v>
      </c>
      <c r="C189" s="124">
        <f t="shared" si="15"/>
        <v>1.05</v>
      </c>
      <c r="D189" s="234">
        <v>15150</v>
      </c>
      <c r="E189" s="46" t="s">
        <v>93</v>
      </c>
      <c r="F189" s="126">
        <f t="shared" si="11"/>
        <v>1496100.375</v>
      </c>
      <c r="G189" s="127">
        <f>VLOOKUP($B189,Tabelas!$B$21:$C$450,2,0)</f>
        <v>94.05</v>
      </c>
      <c r="H189" s="316">
        <f t="shared" si="12"/>
        <v>15907.5</v>
      </c>
      <c r="I189" s="128">
        <v>0.05</v>
      </c>
      <c r="J189" s="129"/>
      <c r="K189" s="130">
        <v>1</v>
      </c>
      <c r="L189" s="119">
        <f t="shared" si="13"/>
        <v>1.05</v>
      </c>
      <c r="M189" s="130"/>
      <c r="N189">
        <f t="shared" si="14"/>
        <v>11</v>
      </c>
      <c r="O189" s="131"/>
      <c r="P189" s="132"/>
      <c r="Q189" s="133"/>
      <c r="R189" s="134"/>
      <c r="T189" s="134"/>
      <c r="U189" s="128"/>
    </row>
    <row r="190" spans="1:21" ht="12.75">
      <c r="A190" s="79"/>
      <c r="B190" s="315">
        <f>Tabelas!B133</f>
        <v>1212</v>
      </c>
      <c r="C190" s="124">
        <f t="shared" si="15"/>
        <v>1.0709</v>
      </c>
      <c r="D190" s="234">
        <v>14800</v>
      </c>
      <c r="E190" s="46" t="s">
        <v>94</v>
      </c>
      <c r="F190" s="126">
        <f t="shared" si="11"/>
        <v>1513451.5667999999</v>
      </c>
      <c r="G190" s="127">
        <f>VLOOKUP($B190,Tabelas!$B$21:$C$450,2,0)</f>
        <v>95.49</v>
      </c>
      <c r="H190" s="316">
        <f t="shared" si="12"/>
        <v>15849.32</v>
      </c>
      <c r="I190" s="128">
        <v>7.0900000000000005E-2</v>
      </c>
      <c r="J190" s="129"/>
      <c r="K190" s="130">
        <v>1</v>
      </c>
      <c r="L190" s="119">
        <f t="shared" si="13"/>
        <v>1.0709</v>
      </c>
      <c r="M190" s="130"/>
      <c r="N190">
        <f t="shared" si="14"/>
        <v>12</v>
      </c>
      <c r="O190" s="131"/>
      <c r="P190" s="132"/>
      <c r="Q190" s="133"/>
      <c r="R190" s="134"/>
      <c r="T190" s="134"/>
      <c r="U190" s="128"/>
    </row>
    <row r="191" spans="1:21" ht="12.75" hidden="1">
      <c r="A191" s="79"/>
      <c r="B191" s="315">
        <f>Tabelas!B134</f>
        <v>1213</v>
      </c>
      <c r="C191" s="124">
        <f t="shared" si="15"/>
        <v>1.05</v>
      </c>
      <c r="D191" s="234">
        <v>14850</v>
      </c>
      <c r="E191" s="236" t="s">
        <v>93</v>
      </c>
      <c r="F191" s="126">
        <f t="shared" si="11"/>
        <v>852130.125</v>
      </c>
      <c r="G191" s="127">
        <f>VLOOKUP($B191,Tabelas!$B$21:$C$450,2,0)</f>
        <v>54.65</v>
      </c>
      <c r="H191" s="316">
        <f t="shared" si="12"/>
        <v>15592.5</v>
      </c>
      <c r="I191" s="128">
        <v>0.05</v>
      </c>
      <c r="J191" s="129"/>
      <c r="K191" s="130">
        <v>1</v>
      </c>
      <c r="L191" s="119">
        <f t="shared" si="13"/>
        <v>1.05</v>
      </c>
      <c r="M191" s="130"/>
      <c r="N191">
        <f t="shared" si="14"/>
        <v>13</v>
      </c>
      <c r="O191" s="131"/>
      <c r="P191" s="132"/>
      <c r="Q191" s="133"/>
      <c r="R191" s="134"/>
      <c r="T191" s="134"/>
      <c r="U191" s="128"/>
    </row>
    <row r="192" spans="1:21" ht="12.75" hidden="1">
      <c r="A192" s="79"/>
      <c r="B192" s="315">
        <f>Tabelas!B135</f>
        <v>1214</v>
      </c>
      <c r="C192" s="124">
        <f t="shared" si="15"/>
        <v>1.0659000000000001</v>
      </c>
      <c r="D192" s="234">
        <v>14850</v>
      </c>
      <c r="E192" s="236" t="s">
        <v>93</v>
      </c>
      <c r="F192" s="126">
        <f t="shared" si="11"/>
        <v>761989.52610000002</v>
      </c>
      <c r="G192" s="127">
        <f>VLOOKUP($B192,Tabelas!$B$21:$C$450,2,0)</f>
        <v>48.14</v>
      </c>
      <c r="H192" s="316">
        <f t="shared" si="12"/>
        <v>15828.615</v>
      </c>
      <c r="I192" s="128">
        <v>6.59E-2</v>
      </c>
      <c r="J192" s="129"/>
      <c r="K192" s="130">
        <v>1</v>
      </c>
      <c r="L192" s="119">
        <f t="shared" si="13"/>
        <v>1.0659000000000001</v>
      </c>
      <c r="M192" s="130"/>
      <c r="N192">
        <f t="shared" si="14"/>
        <v>14</v>
      </c>
      <c r="O192" s="131"/>
      <c r="P192" s="132"/>
      <c r="Q192" s="133"/>
      <c r="R192" s="134"/>
      <c r="T192" s="134"/>
      <c r="U192" s="128"/>
    </row>
    <row r="193" spans="1:21" ht="12.75">
      <c r="A193" s="79"/>
      <c r="B193" s="315">
        <f>Tabelas!B136</f>
        <v>1301</v>
      </c>
      <c r="C193" s="124">
        <f t="shared" si="15"/>
        <v>1.0709</v>
      </c>
      <c r="D193" s="234">
        <v>14750</v>
      </c>
      <c r="E193" s="46" t="s">
        <v>94</v>
      </c>
      <c r="F193" s="126">
        <f t="shared" si="11"/>
        <v>1357488.9035</v>
      </c>
      <c r="G193" s="127">
        <f>VLOOKUP($B193,Tabelas!$B$21:$C$450,2,0)</f>
        <v>85.94</v>
      </c>
      <c r="H193" s="316">
        <f t="shared" si="12"/>
        <v>15795.775000000001</v>
      </c>
      <c r="I193" s="128">
        <v>7.0900000000000005E-2</v>
      </c>
      <c r="J193" s="129"/>
      <c r="K193" s="130">
        <v>1</v>
      </c>
      <c r="L193" s="119">
        <f t="shared" si="13"/>
        <v>1.0709</v>
      </c>
      <c r="M193" s="130"/>
      <c r="N193">
        <f t="shared" si="14"/>
        <v>1</v>
      </c>
      <c r="O193" s="131"/>
      <c r="P193" s="132"/>
      <c r="Q193" s="133"/>
      <c r="R193" s="134"/>
      <c r="T193" s="134"/>
      <c r="U193" s="128"/>
    </row>
    <row r="194" spans="1:21" ht="12.75" hidden="1">
      <c r="A194" s="79"/>
      <c r="B194" s="315">
        <f>Tabelas!B137</f>
        <v>1302</v>
      </c>
      <c r="C194" s="124">
        <f t="shared" si="15"/>
        <v>1.0659000000000001</v>
      </c>
      <c r="D194" s="234">
        <v>14850</v>
      </c>
      <c r="E194" s="236" t="s">
        <v>93</v>
      </c>
      <c r="F194" s="126">
        <f t="shared" si="11"/>
        <v>1605021.5610000002</v>
      </c>
      <c r="G194" s="127">
        <f>VLOOKUP($B194,Tabelas!$B$21:$C$450,2,0)</f>
        <v>101.4</v>
      </c>
      <c r="H194" s="316">
        <f t="shared" si="12"/>
        <v>15828.615000000002</v>
      </c>
      <c r="I194" s="128">
        <v>6.59E-2</v>
      </c>
      <c r="J194" s="129"/>
      <c r="K194" s="130">
        <v>1</v>
      </c>
      <c r="L194" s="119">
        <f t="shared" si="13"/>
        <v>1.0659000000000001</v>
      </c>
      <c r="M194" s="130"/>
      <c r="N194">
        <f t="shared" si="14"/>
        <v>2</v>
      </c>
      <c r="O194" s="131"/>
      <c r="P194" s="132"/>
      <c r="Q194" s="133"/>
      <c r="R194" s="134"/>
      <c r="T194" s="134"/>
      <c r="U194" s="128"/>
    </row>
    <row r="195" spans="1:21" ht="12.75" hidden="1">
      <c r="A195" s="79"/>
      <c r="B195" s="315">
        <f>Tabelas!B138</f>
        <v>1303</v>
      </c>
      <c r="C195" s="124">
        <f t="shared" si="15"/>
        <v>1.05</v>
      </c>
      <c r="D195" s="234">
        <v>15150</v>
      </c>
      <c r="E195" s="236" t="s">
        <v>93</v>
      </c>
      <c r="F195" s="126">
        <f t="shared" si="11"/>
        <v>2263478.1750000003</v>
      </c>
      <c r="G195" s="127">
        <f>VLOOKUP($B195,Tabelas!$B$21:$C$450,2,0)</f>
        <v>142.29</v>
      </c>
      <c r="H195" s="316">
        <f t="shared" si="12"/>
        <v>15907.500000000004</v>
      </c>
      <c r="I195" s="128">
        <v>0.05</v>
      </c>
      <c r="J195" s="129"/>
      <c r="K195" s="130">
        <v>1</v>
      </c>
      <c r="L195" s="119">
        <f t="shared" si="13"/>
        <v>1.05</v>
      </c>
      <c r="M195" s="130"/>
      <c r="N195">
        <f t="shared" si="14"/>
        <v>3</v>
      </c>
      <c r="O195" s="131"/>
      <c r="P195" s="132"/>
      <c r="Q195" s="133"/>
      <c r="R195" s="134"/>
      <c r="T195" s="134"/>
      <c r="U195" s="128"/>
    </row>
    <row r="196" spans="1:21" ht="12.75" hidden="1">
      <c r="A196" s="79"/>
      <c r="B196" s="315">
        <f>Tabelas!B139</f>
        <v>1304</v>
      </c>
      <c r="C196" s="124">
        <f t="shared" si="15"/>
        <v>1.05</v>
      </c>
      <c r="D196" s="234">
        <v>15150</v>
      </c>
      <c r="E196" s="46" t="s">
        <v>93</v>
      </c>
      <c r="F196" s="126">
        <f t="shared" si="11"/>
        <v>857096.10000000009</v>
      </c>
      <c r="G196" s="127">
        <f>VLOOKUP($B196,Tabelas!$B$21:$C$450,2,0)</f>
        <v>53.88</v>
      </c>
      <c r="H196" s="316">
        <f t="shared" si="12"/>
        <v>15907.500000000002</v>
      </c>
      <c r="I196" s="128">
        <v>0.05</v>
      </c>
      <c r="J196" s="129"/>
      <c r="K196" s="130">
        <v>1</v>
      </c>
      <c r="L196" s="119">
        <f t="shared" si="13"/>
        <v>1.05</v>
      </c>
      <c r="M196" s="130"/>
      <c r="N196">
        <f t="shared" si="14"/>
        <v>4</v>
      </c>
      <c r="O196" s="131"/>
      <c r="P196" s="132"/>
      <c r="Q196" s="133"/>
      <c r="R196" s="134"/>
      <c r="T196" s="134"/>
      <c r="U196" s="128"/>
    </row>
    <row r="197" spans="1:21" ht="12.75" hidden="1">
      <c r="A197" s="79"/>
      <c r="B197" s="315">
        <f>Tabelas!B140</f>
        <v>1305</v>
      </c>
      <c r="C197" s="124">
        <f t="shared" si="15"/>
        <v>1.05</v>
      </c>
      <c r="D197" s="234">
        <v>15150</v>
      </c>
      <c r="E197" s="46" t="s">
        <v>93</v>
      </c>
      <c r="F197" s="126">
        <f t="shared" si="11"/>
        <v>675750.6</v>
      </c>
      <c r="G197" s="127">
        <f>VLOOKUP($B197,Tabelas!$B$21:$C$450,2,0)</f>
        <v>42.48</v>
      </c>
      <c r="H197" s="316">
        <f t="shared" si="12"/>
        <v>15907.5</v>
      </c>
      <c r="I197" s="128">
        <v>0.05</v>
      </c>
      <c r="J197" s="129"/>
      <c r="K197" s="130">
        <v>1</v>
      </c>
      <c r="L197" s="119">
        <f t="shared" si="13"/>
        <v>1.05</v>
      </c>
      <c r="M197" s="130"/>
      <c r="N197">
        <f t="shared" si="14"/>
        <v>5</v>
      </c>
      <c r="O197" s="131"/>
      <c r="P197" s="132"/>
      <c r="Q197" s="133"/>
      <c r="R197" s="134"/>
      <c r="T197" s="134"/>
      <c r="U197" s="128"/>
    </row>
    <row r="198" spans="1:21" ht="12.75" hidden="1">
      <c r="A198" s="79"/>
      <c r="B198" s="315">
        <f>Tabelas!B141</f>
        <v>1306</v>
      </c>
      <c r="C198" s="124">
        <f t="shared" si="15"/>
        <v>1.05</v>
      </c>
      <c r="D198" s="234">
        <v>15350</v>
      </c>
      <c r="E198" s="236" t="s">
        <v>95</v>
      </c>
      <c r="F198" s="126">
        <f t="shared" si="11"/>
        <v>632934.22499999998</v>
      </c>
      <c r="G198" s="127">
        <f>VLOOKUP($B198,Tabelas!$B$21:$C$450,2,0)</f>
        <v>39.270000000000003</v>
      </c>
      <c r="H198" s="316">
        <f t="shared" si="12"/>
        <v>16117.499999999998</v>
      </c>
      <c r="I198" s="128">
        <v>0.05</v>
      </c>
      <c r="J198" s="129"/>
      <c r="K198" s="130">
        <v>1</v>
      </c>
      <c r="L198" s="119">
        <f t="shared" si="13"/>
        <v>1.05</v>
      </c>
      <c r="M198" s="130"/>
      <c r="N198">
        <f t="shared" si="14"/>
        <v>6</v>
      </c>
      <c r="O198" s="131"/>
      <c r="P198" s="132"/>
      <c r="Q198" s="133"/>
      <c r="R198" s="134"/>
      <c r="T198" s="134"/>
      <c r="U198" s="128"/>
    </row>
    <row r="199" spans="1:21" ht="12.75" hidden="1">
      <c r="A199" s="79"/>
      <c r="B199" s="315">
        <f>Tabelas!B142</f>
        <v>1307</v>
      </c>
      <c r="C199" s="124">
        <f t="shared" si="15"/>
        <v>1.05</v>
      </c>
      <c r="D199" s="234">
        <v>15150</v>
      </c>
      <c r="E199" s="46" t="s">
        <v>93</v>
      </c>
      <c r="F199" s="126">
        <f t="shared" si="11"/>
        <v>784557.9</v>
      </c>
      <c r="G199" s="127">
        <f>VLOOKUP($B199,Tabelas!$B$21:$C$450,2,0)</f>
        <v>49.32</v>
      </c>
      <c r="H199" s="316">
        <f t="shared" si="12"/>
        <v>15907.5</v>
      </c>
      <c r="I199" s="128">
        <v>0.05</v>
      </c>
      <c r="J199" s="129"/>
      <c r="K199" s="130">
        <v>1</v>
      </c>
      <c r="L199" s="119">
        <f t="shared" si="13"/>
        <v>1.05</v>
      </c>
      <c r="M199" s="130"/>
      <c r="N199">
        <f t="shared" si="14"/>
        <v>7</v>
      </c>
      <c r="O199" s="131"/>
      <c r="P199" s="132"/>
      <c r="Q199" s="133"/>
      <c r="R199" s="134"/>
      <c r="T199" s="134"/>
      <c r="U199" s="128"/>
    </row>
    <row r="200" spans="1:21" ht="12.75" hidden="1">
      <c r="A200" s="79"/>
      <c r="B200" s="315">
        <f>Tabelas!B143</f>
        <v>1308</v>
      </c>
      <c r="C200" s="124">
        <f t="shared" si="15"/>
        <v>1.05</v>
      </c>
      <c r="D200" s="234">
        <v>15150</v>
      </c>
      <c r="E200" s="46" t="s">
        <v>93</v>
      </c>
      <c r="F200" s="126">
        <f t="shared" si="11"/>
        <v>775808.77500000002</v>
      </c>
      <c r="G200" s="127">
        <f>VLOOKUP($B200,Tabelas!$B$21:$C$450,2,0)</f>
        <v>48.77</v>
      </c>
      <c r="H200" s="316">
        <f t="shared" si="12"/>
        <v>15907.5</v>
      </c>
      <c r="I200" s="128">
        <v>0.05</v>
      </c>
      <c r="J200" s="129"/>
      <c r="K200" s="130">
        <v>1</v>
      </c>
      <c r="L200" s="119">
        <f t="shared" si="13"/>
        <v>1.05</v>
      </c>
      <c r="M200" s="130"/>
      <c r="N200">
        <f t="shared" si="14"/>
        <v>8</v>
      </c>
      <c r="O200" s="131"/>
      <c r="P200" s="132"/>
      <c r="Q200" s="133"/>
      <c r="R200" s="134"/>
      <c r="T200" s="134"/>
      <c r="U200" s="128"/>
    </row>
    <row r="201" spans="1:21" ht="12.75" hidden="1">
      <c r="A201" s="79"/>
      <c r="B201" s="315">
        <f>Tabelas!B144</f>
        <v>1309</v>
      </c>
      <c r="C201" s="124">
        <f t="shared" si="15"/>
        <v>1.05</v>
      </c>
      <c r="D201" s="234">
        <v>15150</v>
      </c>
      <c r="E201" s="46" t="s">
        <v>93</v>
      </c>
      <c r="F201" s="126">
        <f t="shared" si="11"/>
        <v>785671.42500000005</v>
      </c>
      <c r="G201" s="127">
        <f>VLOOKUP($B201,Tabelas!$B$21:$C$450,2,0)</f>
        <v>49.39</v>
      </c>
      <c r="H201" s="316">
        <f t="shared" si="12"/>
        <v>15907.5</v>
      </c>
      <c r="I201" s="128">
        <v>0.05</v>
      </c>
      <c r="J201" s="129"/>
      <c r="K201" s="130">
        <v>1</v>
      </c>
      <c r="L201" s="119">
        <f t="shared" si="13"/>
        <v>1.05</v>
      </c>
      <c r="M201" s="130"/>
      <c r="N201">
        <f t="shared" si="14"/>
        <v>9</v>
      </c>
      <c r="O201" s="131"/>
      <c r="P201" s="132"/>
      <c r="Q201" s="133"/>
      <c r="R201" s="134"/>
      <c r="T201" s="134"/>
      <c r="U201" s="128"/>
    </row>
    <row r="202" spans="1:21" ht="12.75" hidden="1">
      <c r="A202" s="79"/>
      <c r="B202" s="315">
        <f>Tabelas!B145</f>
        <v>1310</v>
      </c>
      <c r="C202" s="124">
        <f t="shared" si="15"/>
        <v>1.05</v>
      </c>
      <c r="D202" s="234">
        <v>15150</v>
      </c>
      <c r="E202" s="46" t="s">
        <v>93</v>
      </c>
      <c r="F202" s="126">
        <f t="shared" si="11"/>
        <v>1002013.425</v>
      </c>
      <c r="G202" s="127">
        <f>VLOOKUP($B202,Tabelas!$B$21:$C$450,2,0)</f>
        <v>62.99</v>
      </c>
      <c r="H202" s="316">
        <f t="shared" si="12"/>
        <v>15907.5</v>
      </c>
      <c r="I202" s="128">
        <v>0.05</v>
      </c>
      <c r="J202" s="129"/>
      <c r="K202" s="130">
        <v>1</v>
      </c>
      <c r="L202" s="119">
        <f t="shared" si="13"/>
        <v>1.05</v>
      </c>
      <c r="M202" s="130"/>
      <c r="N202">
        <f t="shared" si="14"/>
        <v>10</v>
      </c>
      <c r="O202" s="131"/>
      <c r="P202" s="132"/>
      <c r="Q202" s="133"/>
      <c r="R202" s="134"/>
      <c r="T202" s="134"/>
      <c r="U202" s="128"/>
    </row>
    <row r="203" spans="1:21" ht="12.75" hidden="1">
      <c r="A203" s="79"/>
      <c r="B203" s="315">
        <f>Tabelas!B146</f>
        <v>1311</v>
      </c>
      <c r="C203" s="124">
        <f t="shared" si="15"/>
        <v>1.05</v>
      </c>
      <c r="D203" s="234">
        <v>15150</v>
      </c>
      <c r="E203" s="236" t="s">
        <v>95</v>
      </c>
      <c r="F203" s="126">
        <f t="shared" si="11"/>
        <v>1496100.375</v>
      </c>
      <c r="G203" s="127">
        <f>VLOOKUP($B203,Tabelas!$B$21:$C$450,2,0)</f>
        <v>94.05</v>
      </c>
      <c r="H203" s="316">
        <f t="shared" si="12"/>
        <v>15907.5</v>
      </c>
      <c r="I203" s="128">
        <v>0.05</v>
      </c>
      <c r="J203" s="129"/>
      <c r="K203" s="130">
        <v>1</v>
      </c>
      <c r="L203" s="119">
        <f t="shared" si="13"/>
        <v>1.05</v>
      </c>
      <c r="M203" s="130"/>
      <c r="N203">
        <f t="shared" si="14"/>
        <v>11</v>
      </c>
      <c r="O203" s="131"/>
      <c r="P203" s="132"/>
      <c r="Q203" s="133"/>
      <c r="R203" s="134"/>
      <c r="T203" s="134"/>
      <c r="U203" s="128"/>
    </row>
    <row r="204" spans="1:21" ht="12.75" hidden="1">
      <c r="A204" s="79"/>
      <c r="B204" s="315">
        <f>Tabelas!B147</f>
        <v>1312</v>
      </c>
      <c r="C204" s="124">
        <f t="shared" si="15"/>
        <v>1.05</v>
      </c>
      <c r="D204" s="234">
        <v>14800</v>
      </c>
      <c r="E204" s="236" t="s">
        <v>95</v>
      </c>
      <c r="F204" s="126">
        <f t="shared" si="11"/>
        <v>1483914.6</v>
      </c>
      <c r="G204" s="127">
        <f>VLOOKUP($B204,Tabelas!$B$21:$C$450,2,0)</f>
        <v>95.49</v>
      </c>
      <c r="H204" s="316">
        <f t="shared" si="12"/>
        <v>15540.000000000002</v>
      </c>
      <c r="I204" s="128">
        <v>0.05</v>
      </c>
      <c r="J204" s="129"/>
      <c r="K204" s="130">
        <v>1</v>
      </c>
      <c r="L204" s="119">
        <f t="shared" si="13"/>
        <v>1.05</v>
      </c>
      <c r="M204" s="130"/>
      <c r="N204">
        <f t="shared" si="14"/>
        <v>12</v>
      </c>
      <c r="O204" s="131"/>
      <c r="P204" s="132"/>
      <c r="Q204" s="133"/>
      <c r="R204" s="134"/>
      <c r="T204" s="134"/>
      <c r="U204" s="128"/>
    </row>
    <row r="205" spans="1:21" ht="12.75" hidden="1">
      <c r="A205" s="79"/>
      <c r="B205" s="315">
        <f>Tabelas!B148</f>
        <v>1313</v>
      </c>
      <c r="C205" s="124">
        <f t="shared" si="15"/>
        <v>1.0659000000000001</v>
      </c>
      <c r="D205" s="234">
        <v>14850</v>
      </c>
      <c r="E205" s="236" t="s">
        <v>93</v>
      </c>
      <c r="F205" s="126">
        <f t="shared" si="11"/>
        <v>865033.80975000001</v>
      </c>
      <c r="G205" s="127">
        <f>VLOOKUP($B205,Tabelas!$B$21:$C$450,2,0)</f>
        <v>54.65</v>
      </c>
      <c r="H205" s="316">
        <f t="shared" si="12"/>
        <v>15828.615</v>
      </c>
      <c r="I205" s="128">
        <v>6.59E-2</v>
      </c>
      <c r="J205" s="129"/>
      <c r="K205" s="130">
        <v>1</v>
      </c>
      <c r="L205" s="119">
        <f t="shared" si="13"/>
        <v>1.0659000000000001</v>
      </c>
      <c r="M205" s="130"/>
      <c r="N205">
        <f t="shared" si="14"/>
        <v>13</v>
      </c>
      <c r="O205" s="131"/>
      <c r="P205" s="132"/>
      <c r="Q205" s="133"/>
      <c r="R205" s="134"/>
      <c r="T205" s="134"/>
      <c r="U205" s="128"/>
    </row>
    <row r="206" spans="1:21" ht="12.75" hidden="1">
      <c r="A206" s="79"/>
      <c r="B206" s="315">
        <f>Tabelas!B149</f>
        <v>1314</v>
      </c>
      <c r="C206" s="124">
        <f t="shared" si="15"/>
        <v>1.05</v>
      </c>
      <c r="D206" s="234">
        <v>14850</v>
      </c>
      <c r="E206" s="236" t="s">
        <v>93</v>
      </c>
      <c r="F206" s="126">
        <f t="shared" si="11"/>
        <v>750622.95000000007</v>
      </c>
      <c r="G206" s="127">
        <f>VLOOKUP($B206,Tabelas!$B$21:$C$450,2,0)</f>
        <v>48.14</v>
      </c>
      <c r="H206" s="316">
        <f t="shared" si="12"/>
        <v>15592.500000000002</v>
      </c>
      <c r="I206" s="128">
        <v>0.05</v>
      </c>
      <c r="J206" s="129"/>
      <c r="K206" s="130">
        <v>1</v>
      </c>
      <c r="L206" s="119">
        <f t="shared" si="13"/>
        <v>1.05</v>
      </c>
      <c r="M206" s="130"/>
      <c r="N206">
        <f t="shared" si="14"/>
        <v>14</v>
      </c>
      <c r="O206" s="131"/>
      <c r="P206" s="132"/>
      <c r="Q206" s="133"/>
      <c r="R206" s="134"/>
      <c r="T206" s="134"/>
      <c r="U206" s="128"/>
    </row>
    <row r="207" spans="1:21" ht="12.75">
      <c r="A207" s="79"/>
      <c r="B207" s="315">
        <f>Tabelas!B150</f>
        <v>1401</v>
      </c>
      <c r="C207" s="124">
        <f t="shared" si="15"/>
        <v>1.0709</v>
      </c>
      <c r="D207" s="234">
        <v>14750</v>
      </c>
      <c r="E207" s="46" t="s">
        <v>94</v>
      </c>
      <c r="F207" s="126">
        <f t="shared" si="11"/>
        <v>1357488.9035</v>
      </c>
      <c r="G207" s="127">
        <f>VLOOKUP($B207,Tabelas!$B$21:$C$450,2,0)</f>
        <v>85.94</v>
      </c>
      <c r="H207" s="316">
        <f t="shared" si="12"/>
        <v>15795.775000000001</v>
      </c>
      <c r="I207" s="128">
        <v>7.0900000000000005E-2</v>
      </c>
      <c r="J207" s="129"/>
      <c r="K207" s="130">
        <v>1</v>
      </c>
      <c r="L207" s="119">
        <f t="shared" si="13"/>
        <v>1.0709</v>
      </c>
      <c r="M207" s="130"/>
      <c r="N207">
        <f t="shared" si="14"/>
        <v>1</v>
      </c>
      <c r="O207" s="131"/>
      <c r="P207" s="132"/>
      <c r="Q207" s="133"/>
      <c r="R207" s="134"/>
      <c r="T207" s="134"/>
      <c r="U207" s="128"/>
    </row>
    <row r="208" spans="1:21" ht="12.75" hidden="1">
      <c r="A208" s="79"/>
      <c r="B208" s="315">
        <f>Tabelas!B151</f>
        <v>1402</v>
      </c>
      <c r="C208" s="124">
        <f t="shared" si="15"/>
        <v>1.05</v>
      </c>
      <c r="D208" s="234">
        <v>14850</v>
      </c>
      <c r="E208" s="236" t="s">
        <v>93</v>
      </c>
      <c r="F208" s="126">
        <f t="shared" si="11"/>
        <v>1581079.5</v>
      </c>
      <c r="G208" s="127">
        <f>VLOOKUP($B208,Tabelas!$B$21:$C$450,2,0)</f>
        <v>101.4</v>
      </c>
      <c r="H208" s="316">
        <f t="shared" si="12"/>
        <v>15592.5</v>
      </c>
      <c r="I208" s="128">
        <v>0.05</v>
      </c>
      <c r="J208" s="129"/>
      <c r="K208" s="130">
        <v>1</v>
      </c>
      <c r="L208" s="119">
        <f t="shared" si="13"/>
        <v>1.05</v>
      </c>
      <c r="M208" s="130"/>
      <c r="N208">
        <f t="shared" si="14"/>
        <v>2</v>
      </c>
      <c r="O208" s="131"/>
      <c r="P208" s="132"/>
      <c r="Q208" s="133"/>
      <c r="R208" s="134"/>
      <c r="T208" s="134"/>
      <c r="U208" s="128"/>
    </row>
    <row r="209" spans="1:21" ht="12.75" hidden="1">
      <c r="A209" s="79"/>
      <c r="B209" s="315">
        <f>Tabelas!B152</f>
        <v>1403</v>
      </c>
      <c r="C209" s="124">
        <f t="shared" si="15"/>
        <v>1.05</v>
      </c>
      <c r="D209" s="234">
        <v>15150</v>
      </c>
      <c r="E209" s="46" t="s">
        <v>93</v>
      </c>
      <c r="F209" s="126">
        <f t="shared" si="11"/>
        <v>2263478.1750000003</v>
      </c>
      <c r="G209" s="127">
        <f>VLOOKUP($B209,Tabelas!$B$21:$C$450,2,0)</f>
        <v>142.29</v>
      </c>
      <c r="H209" s="316">
        <f t="shared" si="12"/>
        <v>15907.500000000004</v>
      </c>
      <c r="I209" s="128">
        <v>0.05</v>
      </c>
      <c r="J209" s="129"/>
      <c r="K209" s="130">
        <v>1</v>
      </c>
      <c r="L209" s="119">
        <f t="shared" si="13"/>
        <v>1.05</v>
      </c>
      <c r="M209" s="130"/>
      <c r="N209">
        <f t="shared" si="14"/>
        <v>3</v>
      </c>
      <c r="O209" s="131"/>
      <c r="P209" s="132"/>
      <c r="Q209" s="133"/>
      <c r="R209" s="134"/>
      <c r="T209" s="134"/>
      <c r="U209" s="128"/>
    </row>
    <row r="210" spans="1:21" ht="12.75" hidden="1">
      <c r="A210" s="79"/>
      <c r="B210" s="315">
        <f>Tabelas!B153</f>
        <v>1404</v>
      </c>
      <c r="C210" s="124">
        <f t="shared" si="15"/>
        <v>1.05</v>
      </c>
      <c r="D210" s="234">
        <v>15150</v>
      </c>
      <c r="E210" s="46" t="s">
        <v>93</v>
      </c>
      <c r="F210" s="126">
        <f t="shared" ref="F210:F273" si="16">G210*D210*C210</f>
        <v>914999.4</v>
      </c>
      <c r="G210" s="127">
        <f>VLOOKUP($B210,Tabelas!$B$21:$C$450,2,0)</f>
        <v>57.52</v>
      </c>
      <c r="H210" s="316">
        <f t="shared" ref="H210:H273" si="17">F210/G210</f>
        <v>15907.5</v>
      </c>
      <c r="I210" s="128">
        <v>0.05</v>
      </c>
      <c r="J210" s="129"/>
      <c r="K210" s="130">
        <v>1</v>
      </c>
      <c r="L210" s="119">
        <f t="shared" ref="L210:L273" si="18">SUM(I210:K210)</f>
        <v>1.05</v>
      </c>
      <c r="M210" s="130"/>
      <c r="N210">
        <f t="shared" ref="N210:N273" si="19">RIGHT(B210,2)*1</f>
        <v>4</v>
      </c>
      <c r="O210" s="131"/>
      <c r="P210" s="132"/>
      <c r="Q210" s="133"/>
      <c r="R210" s="134"/>
      <c r="T210" s="134"/>
      <c r="U210" s="128"/>
    </row>
    <row r="211" spans="1:21" ht="12.75" hidden="1">
      <c r="A211" s="79"/>
      <c r="B211" s="315">
        <f>Tabelas!B154</f>
        <v>1405</v>
      </c>
      <c r="C211" s="124">
        <f t="shared" si="15"/>
        <v>1.05</v>
      </c>
      <c r="D211" s="234">
        <v>15150</v>
      </c>
      <c r="E211" s="46" t="s">
        <v>93</v>
      </c>
      <c r="F211" s="126">
        <f t="shared" si="16"/>
        <v>811282.5</v>
      </c>
      <c r="G211" s="127">
        <f>VLOOKUP($B211,Tabelas!$B$21:$C$450,2,0)</f>
        <v>51</v>
      </c>
      <c r="H211" s="316">
        <f t="shared" si="17"/>
        <v>15907.5</v>
      </c>
      <c r="I211" s="128">
        <v>0.05</v>
      </c>
      <c r="J211" s="129"/>
      <c r="K211" s="130">
        <v>1</v>
      </c>
      <c r="L211" s="119">
        <f t="shared" si="18"/>
        <v>1.05</v>
      </c>
      <c r="M211" s="130"/>
      <c r="N211">
        <f t="shared" si="19"/>
        <v>5</v>
      </c>
      <c r="O211" s="131"/>
      <c r="P211" s="132"/>
      <c r="Q211" s="133"/>
      <c r="R211" s="134"/>
      <c r="T211" s="134"/>
      <c r="U211" s="128"/>
    </row>
    <row r="212" spans="1:21" ht="12.75" hidden="1">
      <c r="A212" s="79"/>
      <c r="B212" s="315">
        <f>Tabelas!B155</f>
        <v>1406</v>
      </c>
      <c r="C212" s="124">
        <f t="shared" si="15"/>
        <v>1.05</v>
      </c>
      <c r="D212" s="234">
        <v>15150</v>
      </c>
      <c r="E212" s="46" t="s">
        <v>93</v>
      </c>
      <c r="F212" s="126">
        <f t="shared" si="16"/>
        <v>750038.625</v>
      </c>
      <c r="G212" s="127">
        <f>VLOOKUP($B212,Tabelas!$B$21:$C$450,2,0)</f>
        <v>47.15</v>
      </c>
      <c r="H212" s="316">
        <f t="shared" si="17"/>
        <v>15907.5</v>
      </c>
      <c r="I212" s="128">
        <v>0.05</v>
      </c>
      <c r="J212" s="129"/>
      <c r="K212" s="130">
        <v>1</v>
      </c>
      <c r="L212" s="119">
        <f t="shared" si="18"/>
        <v>1.05</v>
      </c>
      <c r="M212" s="130"/>
      <c r="N212">
        <f t="shared" si="19"/>
        <v>6</v>
      </c>
      <c r="O212" s="131"/>
      <c r="P212" s="132"/>
      <c r="Q212" s="133"/>
      <c r="R212" s="134"/>
      <c r="T212" s="134"/>
      <c r="U212" s="128"/>
    </row>
    <row r="213" spans="1:21" ht="12.75" hidden="1">
      <c r="A213" s="79"/>
      <c r="B213" s="315">
        <f>Tabelas!B156</f>
        <v>1407</v>
      </c>
      <c r="C213" s="124">
        <f t="shared" si="15"/>
        <v>1.05</v>
      </c>
      <c r="D213" s="234">
        <v>15150</v>
      </c>
      <c r="E213" s="46" t="s">
        <v>93</v>
      </c>
      <c r="F213" s="126">
        <f t="shared" si="16"/>
        <v>826394.625</v>
      </c>
      <c r="G213" s="127">
        <f>VLOOKUP($B213,Tabelas!$B$21:$C$450,2,0)</f>
        <v>51.95</v>
      </c>
      <c r="H213" s="316">
        <f t="shared" si="17"/>
        <v>15907.5</v>
      </c>
      <c r="I213" s="128">
        <v>0.05</v>
      </c>
      <c r="J213" s="129"/>
      <c r="K213" s="130">
        <v>1</v>
      </c>
      <c r="L213" s="119">
        <f t="shared" si="18"/>
        <v>1.05</v>
      </c>
      <c r="M213" s="130"/>
      <c r="N213">
        <f t="shared" si="19"/>
        <v>7</v>
      </c>
      <c r="O213" s="131"/>
      <c r="P213" s="132"/>
      <c r="Q213" s="133"/>
      <c r="R213" s="134"/>
      <c r="T213" s="134"/>
      <c r="U213" s="128"/>
    </row>
    <row r="214" spans="1:21" ht="12.75" hidden="1">
      <c r="A214" s="79"/>
      <c r="B214" s="315">
        <f>Tabelas!B157</f>
        <v>1408</v>
      </c>
      <c r="C214" s="124">
        <f t="shared" si="15"/>
        <v>1.05</v>
      </c>
      <c r="D214" s="234">
        <v>15150</v>
      </c>
      <c r="E214" s="46" t="s">
        <v>93</v>
      </c>
      <c r="F214" s="126">
        <f t="shared" si="16"/>
        <v>775808.77500000002</v>
      </c>
      <c r="G214" s="127">
        <f>VLOOKUP($B214,Tabelas!$B$21:$C$450,2,0)</f>
        <v>48.77</v>
      </c>
      <c r="H214" s="316">
        <f t="shared" si="17"/>
        <v>15907.5</v>
      </c>
      <c r="I214" s="128">
        <v>0.05</v>
      </c>
      <c r="J214" s="129"/>
      <c r="K214" s="130">
        <v>1</v>
      </c>
      <c r="L214" s="119">
        <f t="shared" si="18"/>
        <v>1.05</v>
      </c>
      <c r="M214" s="130"/>
      <c r="N214">
        <f t="shared" si="19"/>
        <v>8</v>
      </c>
      <c r="O214" s="131"/>
      <c r="P214" s="132"/>
      <c r="Q214" s="133"/>
      <c r="R214" s="134"/>
      <c r="T214" s="134"/>
      <c r="U214" s="128"/>
    </row>
    <row r="215" spans="1:21" ht="12.75" hidden="1">
      <c r="A215" s="79"/>
      <c r="B215" s="315">
        <f>Tabelas!B158</f>
        <v>1409</v>
      </c>
      <c r="C215" s="124">
        <f t="shared" si="15"/>
        <v>1.05</v>
      </c>
      <c r="D215" s="234">
        <v>15150</v>
      </c>
      <c r="E215" s="46" t="s">
        <v>93</v>
      </c>
      <c r="F215" s="126">
        <f t="shared" si="16"/>
        <v>785671.42500000005</v>
      </c>
      <c r="G215" s="127">
        <f>VLOOKUP($B215,Tabelas!$B$21:$C$450,2,0)</f>
        <v>49.39</v>
      </c>
      <c r="H215" s="316">
        <f t="shared" si="17"/>
        <v>15907.5</v>
      </c>
      <c r="I215" s="128">
        <v>0.05</v>
      </c>
      <c r="J215" s="129"/>
      <c r="K215" s="130">
        <v>1</v>
      </c>
      <c r="L215" s="119">
        <f t="shared" si="18"/>
        <v>1.05</v>
      </c>
      <c r="M215" s="130"/>
      <c r="N215">
        <f t="shared" si="19"/>
        <v>9</v>
      </c>
      <c r="O215" s="131"/>
      <c r="P215" s="132"/>
      <c r="Q215" s="133"/>
      <c r="R215" s="134"/>
      <c r="T215" s="134"/>
      <c r="U215" s="128"/>
    </row>
    <row r="216" spans="1:21" ht="12.75" hidden="1">
      <c r="A216" s="79"/>
      <c r="B216" s="315">
        <f>Tabelas!B159</f>
        <v>1410</v>
      </c>
      <c r="C216" s="124">
        <f t="shared" si="15"/>
        <v>1.05</v>
      </c>
      <c r="D216" s="234">
        <v>15150</v>
      </c>
      <c r="E216" s="46" t="s">
        <v>93</v>
      </c>
      <c r="F216" s="126">
        <f t="shared" si="16"/>
        <v>1002013.425</v>
      </c>
      <c r="G216" s="127">
        <f>VLOOKUP($B216,Tabelas!$B$21:$C$450,2,0)</f>
        <v>62.99</v>
      </c>
      <c r="H216" s="316">
        <f t="shared" si="17"/>
        <v>15907.5</v>
      </c>
      <c r="I216" s="128">
        <v>0.05</v>
      </c>
      <c r="J216" s="129"/>
      <c r="K216" s="130">
        <v>1</v>
      </c>
      <c r="L216" s="119">
        <f t="shared" si="18"/>
        <v>1.05</v>
      </c>
      <c r="M216" s="130"/>
      <c r="N216">
        <f t="shared" si="19"/>
        <v>10</v>
      </c>
      <c r="O216" s="131"/>
      <c r="P216" s="132"/>
      <c r="Q216" s="133"/>
      <c r="R216" s="134"/>
      <c r="T216" s="134"/>
      <c r="U216" s="128"/>
    </row>
    <row r="217" spans="1:21" ht="12.75" hidden="1">
      <c r="A217" s="79"/>
      <c r="B217" s="315">
        <f>Tabelas!B160</f>
        <v>1411</v>
      </c>
      <c r="C217" s="124">
        <f t="shared" si="15"/>
        <v>1.05</v>
      </c>
      <c r="D217" s="234">
        <v>15150</v>
      </c>
      <c r="E217" s="46" t="s">
        <v>93</v>
      </c>
      <c r="F217" s="126">
        <f t="shared" si="16"/>
        <v>1496100.375</v>
      </c>
      <c r="G217" s="127">
        <f>VLOOKUP($B217,Tabelas!$B$21:$C$450,2,0)</f>
        <v>94.05</v>
      </c>
      <c r="H217" s="316">
        <f t="shared" si="17"/>
        <v>15907.5</v>
      </c>
      <c r="I217" s="128">
        <v>0.05</v>
      </c>
      <c r="J217" s="129"/>
      <c r="K217" s="130">
        <v>1</v>
      </c>
      <c r="L217" s="119">
        <f t="shared" si="18"/>
        <v>1.05</v>
      </c>
      <c r="M217" s="130"/>
      <c r="N217">
        <f t="shared" si="19"/>
        <v>11</v>
      </c>
      <c r="O217" s="131"/>
      <c r="P217" s="132"/>
      <c r="Q217" s="133"/>
      <c r="R217" s="134"/>
      <c r="T217" s="134"/>
      <c r="U217" s="128"/>
    </row>
    <row r="218" spans="1:21" ht="12.75">
      <c r="A218" s="79"/>
      <c r="B218" s="315">
        <f>Tabelas!B161</f>
        <v>1412</v>
      </c>
      <c r="C218" s="124">
        <f t="shared" si="15"/>
        <v>1.0709</v>
      </c>
      <c r="D218" s="234">
        <v>14800</v>
      </c>
      <c r="E218" s="46" t="s">
        <v>94</v>
      </c>
      <c r="F218" s="126">
        <f t="shared" si="16"/>
        <v>1513451.5667999999</v>
      </c>
      <c r="G218" s="127">
        <f>VLOOKUP($B218,Tabelas!$B$21:$C$450,2,0)</f>
        <v>95.49</v>
      </c>
      <c r="H218" s="316">
        <f t="shared" si="17"/>
        <v>15849.32</v>
      </c>
      <c r="I218" s="128">
        <v>7.0900000000000005E-2</v>
      </c>
      <c r="J218" s="129"/>
      <c r="K218" s="130">
        <v>1</v>
      </c>
      <c r="L218" s="119">
        <f t="shared" si="18"/>
        <v>1.0709</v>
      </c>
      <c r="M218" s="130"/>
      <c r="N218">
        <f t="shared" si="19"/>
        <v>12</v>
      </c>
      <c r="O218" s="131"/>
      <c r="P218" s="132"/>
      <c r="Q218" s="133"/>
      <c r="R218" s="134"/>
      <c r="T218" s="134"/>
      <c r="U218" s="128"/>
    </row>
    <row r="219" spans="1:21" ht="12.75" hidden="1">
      <c r="A219" s="79"/>
      <c r="B219" s="315">
        <f>Tabelas!B162</f>
        <v>1413</v>
      </c>
      <c r="C219" s="124">
        <f t="shared" si="15"/>
        <v>1.05</v>
      </c>
      <c r="D219" s="234">
        <v>14850</v>
      </c>
      <c r="E219" s="236" t="s">
        <v>93</v>
      </c>
      <c r="F219" s="126">
        <f t="shared" si="16"/>
        <v>852130.125</v>
      </c>
      <c r="G219" s="127">
        <f>VLOOKUP($B219,Tabelas!$B$21:$C$450,2,0)</f>
        <v>54.65</v>
      </c>
      <c r="H219" s="316">
        <f t="shared" si="17"/>
        <v>15592.5</v>
      </c>
      <c r="I219" s="128">
        <v>0.05</v>
      </c>
      <c r="J219" s="129"/>
      <c r="K219" s="130">
        <v>1</v>
      </c>
      <c r="L219" s="119">
        <f t="shared" si="18"/>
        <v>1.05</v>
      </c>
      <c r="M219" s="130"/>
      <c r="N219">
        <f t="shared" si="19"/>
        <v>13</v>
      </c>
      <c r="O219" s="131"/>
      <c r="P219" s="132"/>
      <c r="Q219" s="133"/>
      <c r="R219" s="134"/>
      <c r="T219" s="134"/>
      <c r="U219" s="128"/>
    </row>
    <row r="220" spans="1:21" ht="12.75" hidden="1">
      <c r="A220" s="79"/>
      <c r="B220" s="315">
        <f>Tabelas!B163</f>
        <v>1414</v>
      </c>
      <c r="C220" s="124">
        <f t="shared" si="15"/>
        <v>1.05</v>
      </c>
      <c r="D220" s="234">
        <v>14850</v>
      </c>
      <c r="E220" s="236" t="s">
        <v>93</v>
      </c>
      <c r="F220" s="126">
        <f t="shared" si="16"/>
        <v>750622.95000000007</v>
      </c>
      <c r="G220" s="127">
        <f>VLOOKUP($B220,Tabelas!$B$21:$C$450,2,0)</f>
        <v>48.14</v>
      </c>
      <c r="H220" s="316">
        <f t="shared" si="17"/>
        <v>15592.500000000002</v>
      </c>
      <c r="I220" s="128">
        <v>0.05</v>
      </c>
      <c r="J220" s="129"/>
      <c r="K220" s="130">
        <v>1</v>
      </c>
      <c r="L220" s="119">
        <f t="shared" si="18"/>
        <v>1.05</v>
      </c>
      <c r="M220" s="130"/>
      <c r="N220">
        <f t="shared" si="19"/>
        <v>14</v>
      </c>
      <c r="O220" s="131"/>
      <c r="P220" s="132"/>
      <c r="Q220" s="133"/>
      <c r="R220" s="134"/>
      <c r="T220" s="134"/>
      <c r="U220" s="128"/>
    </row>
    <row r="221" spans="1:21" ht="12.75" hidden="1">
      <c r="A221" s="79"/>
      <c r="B221" s="315">
        <f>Tabelas!B164</f>
        <v>1501</v>
      </c>
      <c r="C221" s="124">
        <f t="shared" si="15"/>
        <v>1.05</v>
      </c>
      <c r="D221" s="234">
        <v>14900</v>
      </c>
      <c r="E221" s="236" t="s">
        <v>93</v>
      </c>
      <c r="F221" s="126">
        <f t="shared" si="16"/>
        <v>1344531.3</v>
      </c>
      <c r="G221" s="127">
        <f>VLOOKUP($B221,Tabelas!$B$21:$C$450,2,0)</f>
        <v>85.94</v>
      </c>
      <c r="H221" s="316">
        <f t="shared" si="17"/>
        <v>15645.000000000002</v>
      </c>
      <c r="I221" s="128">
        <v>0.05</v>
      </c>
      <c r="J221" s="129"/>
      <c r="K221" s="130">
        <v>1</v>
      </c>
      <c r="L221" s="119">
        <f t="shared" si="18"/>
        <v>1.05</v>
      </c>
      <c r="M221" s="130"/>
      <c r="N221">
        <f t="shared" si="19"/>
        <v>1</v>
      </c>
      <c r="O221" s="131"/>
      <c r="P221" s="132"/>
      <c r="Q221" s="133"/>
      <c r="R221" s="134"/>
      <c r="T221" s="134"/>
      <c r="U221" s="128"/>
    </row>
    <row r="222" spans="1:21" ht="12.75" hidden="1">
      <c r="A222" s="79"/>
      <c r="B222" s="315">
        <f>Tabelas!B165</f>
        <v>1502</v>
      </c>
      <c r="C222" s="124">
        <f t="shared" si="15"/>
        <v>1.05</v>
      </c>
      <c r="D222" s="234">
        <v>14950</v>
      </c>
      <c r="E222" s="46" t="s">
        <v>93</v>
      </c>
      <c r="F222" s="126">
        <f t="shared" si="16"/>
        <v>1591726.5</v>
      </c>
      <c r="G222" s="127">
        <f>VLOOKUP($B222,Tabelas!$B$21:$C$450,2,0)</f>
        <v>101.4</v>
      </c>
      <c r="H222" s="316">
        <f t="shared" si="17"/>
        <v>15697.5</v>
      </c>
      <c r="I222" s="128">
        <v>0.05</v>
      </c>
      <c r="J222" s="129"/>
      <c r="K222" s="130">
        <v>1</v>
      </c>
      <c r="L222" s="119">
        <f t="shared" si="18"/>
        <v>1.05</v>
      </c>
      <c r="M222" s="130"/>
      <c r="N222">
        <f t="shared" si="19"/>
        <v>2</v>
      </c>
      <c r="O222" s="131"/>
      <c r="P222" s="132"/>
      <c r="Q222" s="133"/>
      <c r="R222" s="134"/>
      <c r="T222" s="134"/>
      <c r="U222" s="128"/>
    </row>
    <row r="223" spans="1:21" ht="12.75" hidden="1">
      <c r="A223" s="79"/>
      <c r="B223" s="315">
        <f>Tabelas!B166</f>
        <v>1503</v>
      </c>
      <c r="C223" s="124">
        <f t="shared" si="15"/>
        <v>1.05</v>
      </c>
      <c r="D223" s="234">
        <v>15150</v>
      </c>
      <c r="E223" s="46" t="s">
        <v>93</v>
      </c>
      <c r="F223" s="126">
        <f t="shared" si="16"/>
        <v>2263478.1750000003</v>
      </c>
      <c r="G223" s="127">
        <f>VLOOKUP($B223,Tabelas!$B$21:$C$450,2,0)</f>
        <v>142.29</v>
      </c>
      <c r="H223" s="316">
        <f t="shared" si="17"/>
        <v>15907.500000000004</v>
      </c>
      <c r="I223" s="128">
        <v>0.05</v>
      </c>
      <c r="J223" s="129"/>
      <c r="K223" s="130">
        <v>1</v>
      </c>
      <c r="L223" s="119">
        <f t="shared" si="18"/>
        <v>1.05</v>
      </c>
      <c r="M223" s="130"/>
      <c r="N223">
        <f t="shared" si="19"/>
        <v>3</v>
      </c>
      <c r="O223" s="131"/>
      <c r="P223" s="132"/>
      <c r="Q223" s="133"/>
      <c r="R223" s="134"/>
      <c r="T223" s="134"/>
      <c r="U223" s="128"/>
    </row>
    <row r="224" spans="1:21" ht="12.75" hidden="1">
      <c r="A224" s="79"/>
      <c r="B224" s="315">
        <f>Tabelas!B167</f>
        <v>1504</v>
      </c>
      <c r="C224" s="124">
        <f t="shared" ref="C224:C287" si="20">L224</f>
        <v>1.05</v>
      </c>
      <c r="D224" s="234">
        <v>15150</v>
      </c>
      <c r="E224" s="236" t="s">
        <v>95</v>
      </c>
      <c r="F224" s="126">
        <f t="shared" si="16"/>
        <v>914999.4</v>
      </c>
      <c r="G224" s="127">
        <f>VLOOKUP($B224,Tabelas!$B$21:$C$450,2,0)</f>
        <v>57.52</v>
      </c>
      <c r="H224" s="316">
        <f t="shared" si="17"/>
        <v>15907.5</v>
      </c>
      <c r="I224" s="128">
        <v>0.05</v>
      </c>
      <c r="J224" s="129"/>
      <c r="K224" s="130">
        <v>1</v>
      </c>
      <c r="L224" s="119">
        <f t="shared" si="18"/>
        <v>1.05</v>
      </c>
      <c r="M224" s="130"/>
      <c r="N224">
        <f t="shared" si="19"/>
        <v>4</v>
      </c>
      <c r="O224" s="131"/>
      <c r="P224" s="132"/>
      <c r="Q224" s="133"/>
      <c r="R224" s="134"/>
      <c r="T224" s="134"/>
      <c r="U224" s="128"/>
    </row>
    <row r="225" spans="1:21" ht="12.75" hidden="1">
      <c r="A225" s="79"/>
      <c r="B225" s="315">
        <f>Tabelas!B168</f>
        <v>1505</v>
      </c>
      <c r="C225" s="124">
        <f t="shared" si="20"/>
        <v>1.05</v>
      </c>
      <c r="D225" s="234">
        <v>15150</v>
      </c>
      <c r="E225" s="236" t="s">
        <v>95</v>
      </c>
      <c r="F225" s="126">
        <f t="shared" si="16"/>
        <v>811282.5</v>
      </c>
      <c r="G225" s="127">
        <f>VLOOKUP($B225,Tabelas!$B$21:$C$450,2,0)</f>
        <v>51</v>
      </c>
      <c r="H225" s="316">
        <f t="shared" si="17"/>
        <v>15907.5</v>
      </c>
      <c r="I225" s="128">
        <v>0.05</v>
      </c>
      <c r="J225" s="129"/>
      <c r="K225" s="130">
        <v>1</v>
      </c>
      <c r="L225" s="119">
        <f t="shared" si="18"/>
        <v>1.05</v>
      </c>
      <c r="M225" s="130"/>
      <c r="N225">
        <f t="shared" si="19"/>
        <v>5</v>
      </c>
      <c r="O225" s="131"/>
      <c r="P225" s="132"/>
      <c r="Q225" s="133"/>
      <c r="R225" s="134"/>
      <c r="T225" s="134"/>
      <c r="U225" s="128"/>
    </row>
    <row r="226" spans="1:21" ht="12.75" hidden="1">
      <c r="A226" s="79"/>
      <c r="B226" s="315">
        <f>Tabelas!B169</f>
        <v>1506</v>
      </c>
      <c r="C226" s="124">
        <f t="shared" si="20"/>
        <v>1.05</v>
      </c>
      <c r="D226" s="234">
        <v>15150</v>
      </c>
      <c r="E226" s="236" t="s">
        <v>95</v>
      </c>
      <c r="F226" s="126">
        <f t="shared" si="16"/>
        <v>750038.625</v>
      </c>
      <c r="G226" s="127">
        <f>VLOOKUP($B226,Tabelas!$B$21:$C$450,2,0)</f>
        <v>47.15</v>
      </c>
      <c r="H226" s="316">
        <f t="shared" si="17"/>
        <v>15907.5</v>
      </c>
      <c r="I226" s="128">
        <v>0.05</v>
      </c>
      <c r="J226" s="129"/>
      <c r="K226" s="130">
        <v>1</v>
      </c>
      <c r="L226" s="119">
        <f t="shared" si="18"/>
        <v>1.05</v>
      </c>
      <c r="M226" s="130"/>
      <c r="N226">
        <f t="shared" si="19"/>
        <v>6</v>
      </c>
      <c r="O226" s="131"/>
      <c r="P226" s="132"/>
      <c r="Q226" s="133"/>
      <c r="R226" s="134"/>
      <c r="T226" s="134"/>
      <c r="U226" s="128"/>
    </row>
    <row r="227" spans="1:21" ht="12.75" hidden="1">
      <c r="A227" s="79"/>
      <c r="B227" s="315">
        <f>Tabelas!B170</f>
        <v>1507</v>
      </c>
      <c r="C227" s="124">
        <f t="shared" si="20"/>
        <v>1.05</v>
      </c>
      <c r="D227" s="234">
        <v>15150</v>
      </c>
      <c r="E227" s="236" t="s">
        <v>95</v>
      </c>
      <c r="F227" s="126">
        <f t="shared" si="16"/>
        <v>751470.3</v>
      </c>
      <c r="G227" s="127">
        <f>VLOOKUP($B227,Tabelas!$B$21:$C$450,2,0)</f>
        <v>47.24</v>
      </c>
      <c r="H227" s="316">
        <f t="shared" si="17"/>
        <v>15907.5</v>
      </c>
      <c r="I227" s="128">
        <v>0.05</v>
      </c>
      <c r="J227" s="129"/>
      <c r="K227" s="130">
        <v>1</v>
      </c>
      <c r="L227" s="119">
        <f t="shared" si="18"/>
        <v>1.05</v>
      </c>
      <c r="M227" s="130"/>
      <c r="N227">
        <f t="shared" si="19"/>
        <v>7</v>
      </c>
      <c r="O227" s="131"/>
      <c r="P227" s="132"/>
      <c r="Q227" s="133"/>
      <c r="R227" s="134"/>
      <c r="T227" s="134"/>
      <c r="U227" s="128"/>
    </row>
    <row r="228" spans="1:21" ht="12.75" hidden="1">
      <c r="A228" s="79"/>
      <c r="B228" s="315">
        <f>Tabelas!B171</f>
        <v>1508</v>
      </c>
      <c r="C228" s="124">
        <f t="shared" si="20"/>
        <v>1.05</v>
      </c>
      <c r="D228" s="234">
        <v>15350</v>
      </c>
      <c r="E228" s="236" t="s">
        <v>95</v>
      </c>
      <c r="F228" s="126">
        <f t="shared" si="16"/>
        <v>654692.85</v>
      </c>
      <c r="G228" s="127">
        <f>VLOOKUP($B228,Tabelas!$B$21:$C$450,2,0)</f>
        <v>40.619999999999997</v>
      </c>
      <c r="H228" s="316">
        <f t="shared" si="17"/>
        <v>16117.5</v>
      </c>
      <c r="I228" s="128">
        <v>0.05</v>
      </c>
      <c r="J228" s="129"/>
      <c r="K228" s="130">
        <v>1</v>
      </c>
      <c r="L228" s="119">
        <f t="shared" si="18"/>
        <v>1.05</v>
      </c>
      <c r="M228" s="130"/>
      <c r="N228">
        <f t="shared" si="19"/>
        <v>8</v>
      </c>
      <c r="O228" s="131"/>
      <c r="P228" s="132"/>
      <c r="Q228" s="133"/>
      <c r="R228" s="134"/>
      <c r="T228" s="134"/>
      <c r="U228" s="128"/>
    </row>
    <row r="229" spans="1:21" ht="12.75" hidden="1">
      <c r="A229" s="79"/>
      <c r="B229" s="315">
        <f>Tabelas!B172</f>
        <v>1509</v>
      </c>
      <c r="C229" s="124">
        <f t="shared" si="20"/>
        <v>1.05</v>
      </c>
      <c r="D229" s="234">
        <v>15350</v>
      </c>
      <c r="E229" s="236" t="s">
        <v>95</v>
      </c>
      <c r="F229" s="126">
        <f t="shared" si="16"/>
        <v>663073.95000000007</v>
      </c>
      <c r="G229" s="127">
        <f>VLOOKUP($B229,Tabelas!$B$21:$C$450,2,0)</f>
        <v>41.14</v>
      </c>
      <c r="H229" s="316">
        <f t="shared" si="17"/>
        <v>16117.500000000002</v>
      </c>
      <c r="I229" s="128">
        <v>0.05</v>
      </c>
      <c r="J229" s="129"/>
      <c r="K229" s="130">
        <v>1</v>
      </c>
      <c r="L229" s="119">
        <f t="shared" si="18"/>
        <v>1.05</v>
      </c>
      <c r="M229" s="130"/>
      <c r="N229">
        <f t="shared" si="19"/>
        <v>9</v>
      </c>
      <c r="O229" s="131"/>
      <c r="P229" s="132"/>
      <c r="Q229" s="133"/>
      <c r="R229" s="134"/>
      <c r="T229" s="134"/>
      <c r="U229" s="128"/>
    </row>
    <row r="230" spans="1:21" ht="12.75" hidden="1">
      <c r="A230" s="79"/>
      <c r="B230" s="315">
        <f>Tabelas!B173</f>
        <v>1510</v>
      </c>
      <c r="C230" s="124">
        <f t="shared" si="20"/>
        <v>1.05</v>
      </c>
      <c r="D230" s="234">
        <v>15150</v>
      </c>
      <c r="E230" s="236" t="s">
        <v>95</v>
      </c>
      <c r="F230" s="126">
        <f t="shared" si="16"/>
        <v>977197.72500000009</v>
      </c>
      <c r="G230" s="127">
        <f>VLOOKUP($B230,Tabelas!$B$21:$C$450,2,0)</f>
        <v>61.43</v>
      </c>
      <c r="H230" s="316">
        <f t="shared" si="17"/>
        <v>15907.500000000002</v>
      </c>
      <c r="I230" s="128">
        <v>0.05</v>
      </c>
      <c r="J230" s="129"/>
      <c r="K230" s="130">
        <v>1</v>
      </c>
      <c r="L230" s="119">
        <f t="shared" si="18"/>
        <v>1.05</v>
      </c>
      <c r="M230" s="130"/>
      <c r="N230">
        <f t="shared" si="19"/>
        <v>10</v>
      </c>
      <c r="O230" s="131"/>
      <c r="P230" s="132"/>
      <c r="Q230" s="133"/>
      <c r="R230" s="134"/>
      <c r="T230" s="134"/>
      <c r="U230" s="128"/>
    </row>
    <row r="231" spans="1:21" ht="12.75" hidden="1">
      <c r="A231" s="79"/>
      <c r="B231" s="315">
        <f>Tabelas!B174</f>
        <v>1511</v>
      </c>
      <c r="C231" s="124">
        <f t="shared" si="20"/>
        <v>1.05</v>
      </c>
      <c r="D231" s="234">
        <v>15150</v>
      </c>
      <c r="E231" s="236" t="s">
        <v>95</v>
      </c>
      <c r="F231" s="126">
        <f t="shared" si="16"/>
        <v>1388406.6</v>
      </c>
      <c r="G231" s="127">
        <f>VLOOKUP($B231,Tabelas!$B$21:$C$450,2,0)</f>
        <v>87.28</v>
      </c>
      <c r="H231" s="316">
        <f t="shared" si="17"/>
        <v>15907.5</v>
      </c>
      <c r="I231" s="128">
        <v>0.05</v>
      </c>
      <c r="J231" s="129"/>
      <c r="K231" s="130">
        <v>1</v>
      </c>
      <c r="L231" s="119">
        <f t="shared" si="18"/>
        <v>1.05</v>
      </c>
      <c r="M231" s="130"/>
      <c r="N231">
        <f t="shared" si="19"/>
        <v>11</v>
      </c>
      <c r="O231" s="131"/>
      <c r="P231" s="132"/>
      <c r="Q231" s="133"/>
      <c r="R231" s="134"/>
      <c r="T231" s="134"/>
      <c r="U231" s="128"/>
    </row>
    <row r="232" spans="1:21" ht="12.75" hidden="1">
      <c r="A232" s="79"/>
      <c r="B232" s="315">
        <f>Tabelas!B175</f>
        <v>1512</v>
      </c>
      <c r="C232" s="124">
        <f t="shared" si="20"/>
        <v>1.05</v>
      </c>
      <c r="D232" s="234">
        <v>14900</v>
      </c>
      <c r="E232" s="46" t="s">
        <v>93</v>
      </c>
      <c r="F232" s="126">
        <f t="shared" si="16"/>
        <v>1387242.1500000001</v>
      </c>
      <c r="G232" s="127">
        <f>VLOOKUP($B232,Tabelas!$B$21:$C$450,2,0)</f>
        <v>88.67</v>
      </c>
      <c r="H232" s="316">
        <f t="shared" si="17"/>
        <v>15645.000000000002</v>
      </c>
      <c r="I232" s="128">
        <v>0.05</v>
      </c>
      <c r="J232" s="129"/>
      <c r="K232" s="130">
        <v>1</v>
      </c>
      <c r="L232" s="119">
        <f t="shared" si="18"/>
        <v>1.05</v>
      </c>
      <c r="M232" s="130"/>
      <c r="N232">
        <f t="shared" si="19"/>
        <v>12</v>
      </c>
      <c r="O232" s="131"/>
      <c r="P232" s="132"/>
      <c r="Q232" s="133"/>
      <c r="R232" s="134"/>
      <c r="T232" s="134"/>
      <c r="U232" s="128"/>
    </row>
    <row r="233" spans="1:21" ht="12.75" hidden="1">
      <c r="A233" s="79"/>
      <c r="B233" s="315">
        <f>Tabelas!B176</f>
        <v>1513</v>
      </c>
      <c r="C233" s="124">
        <f t="shared" si="20"/>
        <v>1.0659000000000001</v>
      </c>
      <c r="D233" s="234">
        <v>14950</v>
      </c>
      <c r="E233" s="236" t="s">
        <v>93</v>
      </c>
      <c r="F233" s="126">
        <f t="shared" si="16"/>
        <v>870858.95325000002</v>
      </c>
      <c r="G233" s="127">
        <f>VLOOKUP($B233,Tabelas!$B$21:$C$450,2,0)</f>
        <v>54.65</v>
      </c>
      <c r="H233" s="316">
        <f t="shared" si="17"/>
        <v>15935.205</v>
      </c>
      <c r="I233" s="128">
        <v>6.59E-2</v>
      </c>
      <c r="J233" s="129"/>
      <c r="K233" s="130">
        <v>1</v>
      </c>
      <c r="L233" s="119">
        <f t="shared" si="18"/>
        <v>1.0659000000000001</v>
      </c>
      <c r="M233" s="130"/>
      <c r="N233">
        <f t="shared" si="19"/>
        <v>13</v>
      </c>
      <c r="O233" s="131"/>
      <c r="P233" s="132"/>
      <c r="Q233" s="133"/>
      <c r="R233" s="134"/>
      <c r="T233" s="134"/>
      <c r="U233" s="128"/>
    </row>
    <row r="234" spans="1:21" ht="12.75" hidden="1">
      <c r="A234" s="79"/>
      <c r="B234" s="315">
        <f>Tabelas!B177</f>
        <v>1514</v>
      </c>
      <c r="C234" s="124">
        <f t="shared" si="20"/>
        <v>1.05</v>
      </c>
      <c r="D234" s="234">
        <v>14950</v>
      </c>
      <c r="E234" s="46" t="s">
        <v>93</v>
      </c>
      <c r="F234" s="126">
        <f t="shared" si="16"/>
        <v>755677.65</v>
      </c>
      <c r="G234" s="127">
        <f>VLOOKUP($B234,Tabelas!$B$21:$C$450,2,0)</f>
        <v>48.14</v>
      </c>
      <c r="H234" s="316">
        <f t="shared" si="17"/>
        <v>15697.5</v>
      </c>
      <c r="I234" s="128">
        <v>0.05</v>
      </c>
      <c r="J234" s="129"/>
      <c r="K234" s="130">
        <v>1</v>
      </c>
      <c r="L234" s="119">
        <f t="shared" si="18"/>
        <v>1.05</v>
      </c>
      <c r="M234" s="130"/>
      <c r="N234">
        <f t="shared" si="19"/>
        <v>14</v>
      </c>
      <c r="O234" s="131"/>
      <c r="P234" s="132"/>
      <c r="Q234" s="133"/>
      <c r="R234" s="134"/>
      <c r="T234" s="134"/>
      <c r="U234" s="128"/>
    </row>
    <row r="235" spans="1:21" ht="12.75" hidden="1">
      <c r="A235" s="79"/>
      <c r="B235" s="315">
        <f>Tabelas!B178</f>
        <v>1601</v>
      </c>
      <c r="C235" s="124">
        <f t="shared" si="20"/>
        <v>1.05</v>
      </c>
      <c r="D235" s="234">
        <v>14900</v>
      </c>
      <c r="E235" s="236" t="s">
        <v>93</v>
      </c>
      <c r="F235" s="126">
        <f t="shared" si="16"/>
        <v>1216868.1000000001</v>
      </c>
      <c r="G235" s="127">
        <f>VLOOKUP($B235,Tabelas!$B$21:$C$450,2,0)</f>
        <v>77.78</v>
      </c>
      <c r="H235" s="316">
        <f t="shared" si="17"/>
        <v>15645.000000000002</v>
      </c>
      <c r="I235" s="128">
        <v>0.05</v>
      </c>
      <c r="J235" s="129"/>
      <c r="K235" s="130">
        <v>1</v>
      </c>
      <c r="L235" s="119">
        <f t="shared" si="18"/>
        <v>1.05</v>
      </c>
      <c r="M235" s="130"/>
      <c r="N235">
        <f t="shared" si="19"/>
        <v>1</v>
      </c>
      <c r="O235" s="131"/>
      <c r="P235" s="132"/>
      <c r="Q235" s="133"/>
      <c r="R235" s="134"/>
      <c r="T235" s="134"/>
      <c r="U235" s="128"/>
    </row>
    <row r="236" spans="1:21" ht="12.75" hidden="1">
      <c r="A236" s="79"/>
      <c r="B236" s="315">
        <f>Tabelas!B179</f>
        <v>1602</v>
      </c>
      <c r="C236" s="124">
        <f t="shared" si="20"/>
        <v>1.05</v>
      </c>
      <c r="D236" s="234">
        <v>14950</v>
      </c>
      <c r="E236" s="46" t="s">
        <v>93</v>
      </c>
      <c r="F236" s="126">
        <f t="shared" si="16"/>
        <v>1414344.75</v>
      </c>
      <c r="G236" s="127">
        <f>VLOOKUP($B236,Tabelas!$B$21:$C$450,2,0)</f>
        <v>90.1</v>
      </c>
      <c r="H236" s="316">
        <f t="shared" si="17"/>
        <v>15697.500000000002</v>
      </c>
      <c r="I236" s="128">
        <v>0.05</v>
      </c>
      <c r="J236" s="129"/>
      <c r="K236" s="130">
        <v>1</v>
      </c>
      <c r="L236" s="119">
        <f t="shared" si="18"/>
        <v>1.05</v>
      </c>
      <c r="M236" s="130"/>
      <c r="N236">
        <f t="shared" si="19"/>
        <v>2</v>
      </c>
      <c r="O236" s="131"/>
      <c r="P236" s="132"/>
      <c r="Q236" s="133"/>
      <c r="R236" s="134"/>
      <c r="T236" s="134"/>
      <c r="U236" s="128"/>
    </row>
    <row r="237" spans="1:21" ht="12.75" hidden="1">
      <c r="A237" s="79"/>
      <c r="B237" s="315">
        <f>Tabelas!B180</f>
        <v>1603</v>
      </c>
      <c r="C237" s="124">
        <f t="shared" si="20"/>
        <v>1.05</v>
      </c>
      <c r="D237" s="234">
        <v>15150</v>
      </c>
      <c r="E237" s="236" t="s">
        <v>95</v>
      </c>
      <c r="F237" s="126">
        <f t="shared" si="16"/>
        <v>2007526.5</v>
      </c>
      <c r="G237" s="127">
        <f>VLOOKUP($B237,Tabelas!$B$21:$C$450,2,0)</f>
        <v>126.2</v>
      </c>
      <c r="H237" s="316">
        <f t="shared" si="17"/>
        <v>15907.5</v>
      </c>
      <c r="I237" s="128">
        <v>0.05</v>
      </c>
      <c r="J237" s="129"/>
      <c r="K237" s="130">
        <v>1</v>
      </c>
      <c r="L237" s="119">
        <f t="shared" si="18"/>
        <v>1.05</v>
      </c>
      <c r="M237" s="130"/>
      <c r="N237">
        <f t="shared" si="19"/>
        <v>3</v>
      </c>
      <c r="O237" s="131"/>
      <c r="P237" s="132"/>
      <c r="Q237" s="133"/>
      <c r="R237" s="134"/>
      <c r="T237" s="134"/>
      <c r="U237" s="128"/>
    </row>
    <row r="238" spans="1:21" ht="12.75" hidden="1">
      <c r="A238" s="79"/>
      <c r="B238" s="315">
        <f>Tabelas!B181</f>
        <v>1604</v>
      </c>
      <c r="C238" s="124">
        <f t="shared" si="20"/>
        <v>1.05</v>
      </c>
      <c r="D238" s="234">
        <v>15150</v>
      </c>
      <c r="E238" s="236" t="s">
        <v>95</v>
      </c>
      <c r="F238" s="126">
        <f t="shared" si="16"/>
        <v>818122.72499999998</v>
      </c>
      <c r="G238" s="127">
        <f>VLOOKUP($B238,Tabelas!$B$21:$C$450,2,0)</f>
        <v>51.43</v>
      </c>
      <c r="H238" s="316">
        <f t="shared" si="17"/>
        <v>15907.5</v>
      </c>
      <c r="I238" s="128">
        <v>0.05</v>
      </c>
      <c r="J238" s="129"/>
      <c r="K238" s="130">
        <v>1</v>
      </c>
      <c r="L238" s="119">
        <f t="shared" si="18"/>
        <v>1.05</v>
      </c>
      <c r="M238" s="130"/>
      <c r="N238">
        <f t="shared" si="19"/>
        <v>4</v>
      </c>
      <c r="O238" s="131"/>
      <c r="P238" s="132"/>
      <c r="Q238" s="133"/>
      <c r="R238" s="134"/>
      <c r="T238" s="134"/>
      <c r="U238" s="128"/>
    </row>
    <row r="239" spans="1:21" ht="12.75" hidden="1">
      <c r="A239" s="79"/>
      <c r="B239" s="315">
        <f>Tabelas!B182</f>
        <v>1605</v>
      </c>
      <c r="C239" s="124">
        <f t="shared" si="20"/>
        <v>1.05</v>
      </c>
      <c r="D239" s="234">
        <v>15150</v>
      </c>
      <c r="E239" s="46" t="s">
        <v>93</v>
      </c>
      <c r="F239" s="126">
        <f t="shared" si="16"/>
        <v>725541.07500000007</v>
      </c>
      <c r="G239" s="127">
        <f>VLOOKUP($B239,Tabelas!$B$21:$C$450,2,0)</f>
        <v>45.61</v>
      </c>
      <c r="H239" s="316">
        <f t="shared" si="17"/>
        <v>15907.500000000002</v>
      </c>
      <c r="I239" s="128">
        <v>0.05</v>
      </c>
      <c r="J239" s="129"/>
      <c r="K239" s="130">
        <v>1</v>
      </c>
      <c r="L239" s="119">
        <f t="shared" si="18"/>
        <v>1.05</v>
      </c>
      <c r="M239" s="130"/>
      <c r="N239">
        <f t="shared" si="19"/>
        <v>5</v>
      </c>
      <c r="O239" s="131"/>
      <c r="P239" s="132"/>
      <c r="Q239" s="133"/>
      <c r="R239" s="134"/>
      <c r="T239" s="134"/>
      <c r="U239" s="128"/>
    </row>
    <row r="240" spans="1:21" ht="12.75" hidden="1">
      <c r="A240" s="79"/>
      <c r="B240" s="315">
        <f>Tabelas!B183</f>
        <v>1606</v>
      </c>
      <c r="C240" s="124">
        <f t="shared" si="20"/>
        <v>1.05</v>
      </c>
      <c r="D240" s="234">
        <v>15150</v>
      </c>
      <c r="E240" s="46" t="s">
        <v>93</v>
      </c>
      <c r="F240" s="126">
        <f t="shared" si="16"/>
        <v>670660.20000000007</v>
      </c>
      <c r="G240" s="127">
        <f>VLOOKUP($B240,Tabelas!$B$21:$C$450,2,0)</f>
        <v>42.16</v>
      </c>
      <c r="H240" s="316">
        <f t="shared" si="17"/>
        <v>15907.500000000004</v>
      </c>
      <c r="I240" s="128">
        <v>0.05</v>
      </c>
      <c r="J240" s="129"/>
      <c r="K240" s="130">
        <v>1</v>
      </c>
      <c r="L240" s="119">
        <f t="shared" si="18"/>
        <v>1.05</v>
      </c>
      <c r="M240" s="130"/>
      <c r="N240">
        <f t="shared" si="19"/>
        <v>6</v>
      </c>
      <c r="O240" s="131"/>
      <c r="P240" s="132"/>
      <c r="Q240" s="133"/>
      <c r="R240" s="134"/>
      <c r="T240" s="134"/>
      <c r="U240" s="128"/>
    </row>
    <row r="241" spans="1:21" ht="12.75" hidden="1">
      <c r="A241" s="79"/>
      <c r="B241" s="315">
        <f>Tabelas!B184</f>
        <v>1607</v>
      </c>
      <c r="C241" s="124">
        <f t="shared" si="20"/>
        <v>1.05</v>
      </c>
      <c r="D241" s="234">
        <v>15150</v>
      </c>
      <c r="E241" s="236" t="s">
        <v>95</v>
      </c>
      <c r="F241" s="126">
        <f t="shared" si="16"/>
        <v>739062.45000000007</v>
      </c>
      <c r="G241" s="127">
        <f>VLOOKUP($B241,Tabelas!$B$21:$C$450,2,0)</f>
        <v>46.46</v>
      </c>
      <c r="H241" s="316">
        <f t="shared" si="17"/>
        <v>15907.500000000002</v>
      </c>
      <c r="I241" s="128">
        <v>0.05</v>
      </c>
      <c r="J241" s="129"/>
      <c r="K241" s="130">
        <v>1</v>
      </c>
      <c r="L241" s="119">
        <f t="shared" si="18"/>
        <v>1.05</v>
      </c>
      <c r="M241" s="130"/>
      <c r="N241">
        <f t="shared" si="19"/>
        <v>7</v>
      </c>
      <c r="O241" s="131"/>
      <c r="P241" s="132"/>
      <c r="Q241" s="133"/>
      <c r="R241" s="134"/>
      <c r="T241" s="134"/>
      <c r="U241" s="128"/>
    </row>
    <row r="242" spans="1:21" ht="12.75" hidden="1">
      <c r="A242" s="79"/>
      <c r="B242" s="315">
        <f>Tabelas!B185</f>
        <v>1608</v>
      </c>
      <c r="C242" s="124">
        <f t="shared" si="20"/>
        <v>1.05</v>
      </c>
      <c r="D242" s="234">
        <v>15150</v>
      </c>
      <c r="E242" s="236" t="s">
        <v>95</v>
      </c>
      <c r="F242" s="126">
        <f t="shared" si="16"/>
        <v>693726.07500000007</v>
      </c>
      <c r="G242" s="127">
        <f>VLOOKUP($B242,Tabelas!$B$21:$C$450,2,0)</f>
        <v>43.61</v>
      </c>
      <c r="H242" s="316">
        <f t="shared" si="17"/>
        <v>15907.500000000002</v>
      </c>
      <c r="I242" s="128">
        <v>0.05</v>
      </c>
      <c r="J242" s="129"/>
      <c r="K242" s="130">
        <v>1</v>
      </c>
      <c r="L242" s="119">
        <f t="shared" si="18"/>
        <v>1.05</v>
      </c>
      <c r="M242" s="130"/>
      <c r="N242">
        <f t="shared" si="19"/>
        <v>8</v>
      </c>
      <c r="O242" s="131"/>
      <c r="P242" s="132"/>
      <c r="Q242" s="133"/>
      <c r="R242" s="134"/>
      <c r="T242" s="134"/>
      <c r="U242" s="128"/>
    </row>
    <row r="243" spans="1:21" ht="12.75" hidden="1">
      <c r="A243" s="79"/>
      <c r="B243" s="315">
        <f>Tabelas!B186</f>
        <v>1609</v>
      </c>
      <c r="C243" s="124">
        <f t="shared" si="20"/>
        <v>1.05</v>
      </c>
      <c r="D243" s="234">
        <v>15150</v>
      </c>
      <c r="E243" s="236" t="s">
        <v>95</v>
      </c>
      <c r="F243" s="126">
        <f t="shared" si="16"/>
        <v>702634.27500000002</v>
      </c>
      <c r="G243" s="127">
        <f>VLOOKUP($B243,Tabelas!$B$21:$C$450,2,0)</f>
        <v>44.17</v>
      </c>
      <c r="H243" s="316">
        <f t="shared" si="17"/>
        <v>15907.5</v>
      </c>
      <c r="I243" s="128">
        <v>0.05</v>
      </c>
      <c r="J243" s="129"/>
      <c r="K243" s="130">
        <v>1</v>
      </c>
      <c r="L243" s="119">
        <f t="shared" si="18"/>
        <v>1.05</v>
      </c>
      <c r="M243" s="130"/>
      <c r="N243">
        <f t="shared" si="19"/>
        <v>9</v>
      </c>
      <c r="O243" s="131"/>
      <c r="P243" s="132"/>
      <c r="Q243" s="133"/>
      <c r="R243" s="134"/>
      <c r="T243" s="134"/>
      <c r="U243" s="128"/>
    </row>
    <row r="244" spans="1:21" ht="12.75" hidden="1">
      <c r="A244" s="79"/>
      <c r="B244" s="315">
        <f>Tabelas!B187</f>
        <v>1610</v>
      </c>
      <c r="C244" s="124">
        <f t="shared" si="20"/>
        <v>1.05</v>
      </c>
      <c r="D244" s="234">
        <v>15150</v>
      </c>
      <c r="E244" s="46" t="s">
        <v>93</v>
      </c>
      <c r="F244" s="126">
        <f t="shared" si="16"/>
        <v>896069.47500000009</v>
      </c>
      <c r="G244" s="127">
        <f>VLOOKUP($B244,Tabelas!$B$21:$C$450,2,0)</f>
        <v>56.33</v>
      </c>
      <c r="H244" s="316">
        <f t="shared" si="17"/>
        <v>15907.500000000002</v>
      </c>
      <c r="I244" s="128">
        <v>0.05</v>
      </c>
      <c r="J244" s="129"/>
      <c r="K244" s="130">
        <v>1</v>
      </c>
      <c r="L244" s="119">
        <f t="shared" si="18"/>
        <v>1.05</v>
      </c>
      <c r="M244" s="130"/>
      <c r="N244">
        <f t="shared" si="19"/>
        <v>10</v>
      </c>
      <c r="O244" s="131"/>
      <c r="P244" s="132"/>
      <c r="Q244" s="133"/>
      <c r="R244" s="134"/>
      <c r="T244" s="134"/>
      <c r="U244" s="128"/>
    </row>
    <row r="245" spans="1:21" ht="12.75" hidden="1">
      <c r="A245" s="79"/>
      <c r="B245" s="315">
        <f>Tabelas!B188</f>
        <v>1611</v>
      </c>
      <c r="C245" s="124">
        <f t="shared" si="20"/>
        <v>1.05</v>
      </c>
      <c r="D245" s="234">
        <v>15150</v>
      </c>
      <c r="E245" s="236" t="s">
        <v>95</v>
      </c>
      <c r="F245" s="126">
        <f t="shared" si="16"/>
        <v>1254465.45</v>
      </c>
      <c r="G245" s="127">
        <f>VLOOKUP($B245,Tabelas!$B$21:$C$450,2,0)</f>
        <v>78.86</v>
      </c>
      <c r="H245" s="316">
        <f t="shared" si="17"/>
        <v>15907.5</v>
      </c>
      <c r="I245" s="128">
        <v>0.05</v>
      </c>
      <c r="J245" s="129"/>
      <c r="K245" s="130">
        <v>1</v>
      </c>
      <c r="L245" s="119">
        <f t="shared" si="18"/>
        <v>1.05</v>
      </c>
      <c r="M245" s="130"/>
      <c r="N245">
        <f t="shared" si="19"/>
        <v>11</v>
      </c>
      <c r="O245" s="131"/>
      <c r="P245" s="132"/>
      <c r="Q245" s="133"/>
      <c r="R245" s="134"/>
      <c r="T245" s="134"/>
      <c r="U245" s="128"/>
    </row>
    <row r="246" spans="1:21" ht="12.75" hidden="1">
      <c r="A246" s="79"/>
      <c r="B246" s="315">
        <f>Tabelas!B189</f>
        <v>1612</v>
      </c>
      <c r="C246" s="124">
        <f t="shared" si="20"/>
        <v>1.05</v>
      </c>
      <c r="D246" s="234">
        <v>14900</v>
      </c>
      <c r="E246" s="236" t="s">
        <v>93</v>
      </c>
      <c r="F246" s="126">
        <f t="shared" si="16"/>
        <v>1276944.9000000001</v>
      </c>
      <c r="G246" s="127">
        <f>VLOOKUP($B246,Tabelas!$B$21:$C$450,2,0)</f>
        <v>81.62</v>
      </c>
      <c r="H246" s="316">
        <f t="shared" si="17"/>
        <v>15645</v>
      </c>
      <c r="I246" s="128">
        <v>0.05</v>
      </c>
      <c r="J246" s="129"/>
      <c r="K246" s="130">
        <v>1</v>
      </c>
      <c r="L246" s="119">
        <f t="shared" si="18"/>
        <v>1.05</v>
      </c>
      <c r="M246" s="130"/>
      <c r="N246">
        <f t="shared" si="19"/>
        <v>12</v>
      </c>
      <c r="O246" s="131"/>
      <c r="P246" s="132"/>
      <c r="Q246" s="133"/>
      <c r="R246" s="134"/>
      <c r="T246" s="134"/>
      <c r="U246" s="128"/>
    </row>
    <row r="247" spans="1:21" ht="12.75" hidden="1">
      <c r="A247" s="79"/>
      <c r="B247" s="315">
        <f>Tabelas!B190</f>
        <v>1613</v>
      </c>
      <c r="C247" s="124">
        <f t="shared" si="20"/>
        <v>1.05</v>
      </c>
      <c r="D247" s="234">
        <v>14950</v>
      </c>
      <c r="E247" s="46" t="s">
        <v>93</v>
      </c>
      <c r="F247" s="126">
        <f t="shared" si="16"/>
        <v>790055.17500000005</v>
      </c>
      <c r="G247" s="127">
        <f>VLOOKUP($B247,Tabelas!$B$21:$C$450,2,0)</f>
        <v>50.33</v>
      </c>
      <c r="H247" s="316">
        <f t="shared" si="17"/>
        <v>15697.500000000002</v>
      </c>
      <c r="I247" s="128">
        <v>0.05</v>
      </c>
      <c r="J247" s="129"/>
      <c r="K247" s="130">
        <v>1</v>
      </c>
      <c r="L247" s="119">
        <f t="shared" si="18"/>
        <v>1.05</v>
      </c>
      <c r="M247" s="130"/>
      <c r="N247">
        <f t="shared" si="19"/>
        <v>13</v>
      </c>
      <c r="O247" s="131"/>
      <c r="P247" s="132"/>
      <c r="Q247" s="133"/>
      <c r="R247" s="134"/>
      <c r="T247" s="134"/>
      <c r="U247" s="128"/>
    </row>
    <row r="248" spans="1:21" ht="12.75" hidden="1">
      <c r="A248" s="79"/>
      <c r="B248" s="315">
        <f>Tabelas!B191</f>
        <v>1614</v>
      </c>
      <c r="C248" s="124">
        <f t="shared" si="20"/>
        <v>1.05</v>
      </c>
      <c r="D248" s="234">
        <v>14950</v>
      </c>
      <c r="E248" s="46" t="s">
        <v>93</v>
      </c>
      <c r="F248" s="126">
        <f t="shared" si="16"/>
        <v>720358.27500000002</v>
      </c>
      <c r="G248" s="127">
        <f>VLOOKUP($B248,Tabelas!$B$21:$C$450,2,0)</f>
        <v>45.89</v>
      </c>
      <c r="H248" s="316">
        <f t="shared" si="17"/>
        <v>15697.5</v>
      </c>
      <c r="I248" s="128">
        <v>0.05</v>
      </c>
      <c r="J248" s="129"/>
      <c r="K248" s="130">
        <v>1</v>
      </c>
      <c r="L248" s="119">
        <f t="shared" si="18"/>
        <v>1.05</v>
      </c>
      <c r="M248" s="130"/>
      <c r="N248">
        <f t="shared" si="19"/>
        <v>14</v>
      </c>
      <c r="O248" s="131"/>
      <c r="P248" s="132"/>
      <c r="Q248" s="133"/>
      <c r="R248" s="134"/>
      <c r="T248" s="134"/>
      <c r="U248" s="128"/>
    </row>
    <row r="249" spans="1:21" ht="12.75" hidden="1">
      <c r="A249" s="79"/>
      <c r="B249" s="315">
        <f>Tabelas!B192</f>
        <v>1701</v>
      </c>
      <c r="C249" s="124">
        <f t="shared" si="20"/>
        <v>1.05</v>
      </c>
      <c r="D249" s="234">
        <v>14900</v>
      </c>
      <c r="E249" s="46" t="s">
        <v>93</v>
      </c>
      <c r="F249" s="126">
        <f t="shared" si="16"/>
        <v>1216868.1000000001</v>
      </c>
      <c r="G249" s="127">
        <f>VLOOKUP($B249,Tabelas!$B$21:$C$450,2,0)</f>
        <v>77.78</v>
      </c>
      <c r="H249" s="316">
        <f t="shared" si="17"/>
        <v>15645.000000000002</v>
      </c>
      <c r="I249" s="128">
        <v>0.05</v>
      </c>
      <c r="J249" s="129"/>
      <c r="K249" s="130">
        <v>1</v>
      </c>
      <c r="L249" s="119">
        <f t="shared" si="18"/>
        <v>1.05</v>
      </c>
      <c r="M249" s="130"/>
      <c r="N249">
        <f t="shared" si="19"/>
        <v>1</v>
      </c>
      <c r="O249" s="131"/>
      <c r="P249" s="132"/>
      <c r="Q249" s="133"/>
      <c r="R249" s="134"/>
      <c r="T249" s="134"/>
      <c r="U249" s="128"/>
    </row>
    <row r="250" spans="1:21" ht="12.75" hidden="1">
      <c r="A250" s="79"/>
      <c r="B250" s="315">
        <f>Tabelas!B193</f>
        <v>1702</v>
      </c>
      <c r="C250" s="124">
        <f t="shared" si="20"/>
        <v>1.05</v>
      </c>
      <c r="D250" s="234">
        <v>14950</v>
      </c>
      <c r="E250" s="46" t="s">
        <v>93</v>
      </c>
      <c r="F250" s="126">
        <f t="shared" si="16"/>
        <v>1414344.75</v>
      </c>
      <c r="G250" s="127">
        <f>VLOOKUP($B250,Tabelas!$B$21:$C$450,2,0)</f>
        <v>90.1</v>
      </c>
      <c r="H250" s="316">
        <f t="shared" si="17"/>
        <v>15697.500000000002</v>
      </c>
      <c r="I250" s="128">
        <v>0.05</v>
      </c>
      <c r="J250" s="129"/>
      <c r="K250" s="130">
        <v>1</v>
      </c>
      <c r="L250" s="119">
        <f t="shared" si="18"/>
        <v>1.05</v>
      </c>
      <c r="M250" s="130"/>
      <c r="N250">
        <f t="shared" si="19"/>
        <v>2</v>
      </c>
      <c r="O250" s="131"/>
      <c r="P250" s="132"/>
      <c r="Q250" s="133"/>
      <c r="R250" s="134"/>
      <c r="T250" s="134"/>
      <c r="U250" s="128"/>
    </row>
    <row r="251" spans="1:21" ht="12.75" hidden="1">
      <c r="A251" s="79"/>
      <c r="B251" s="315">
        <f>Tabelas!B194</f>
        <v>1703</v>
      </c>
      <c r="C251" s="124">
        <f t="shared" si="20"/>
        <v>1.05</v>
      </c>
      <c r="D251" s="234">
        <v>15150</v>
      </c>
      <c r="E251" s="46" t="s">
        <v>93</v>
      </c>
      <c r="F251" s="126">
        <f t="shared" si="16"/>
        <v>2007526.5</v>
      </c>
      <c r="G251" s="127">
        <f>VLOOKUP($B251,Tabelas!$B$21:$C$450,2,0)</f>
        <v>126.2</v>
      </c>
      <c r="H251" s="316">
        <f t="shared" si="17"/>
        <v>15907.5</v>
      </c>
      <c r="I251" s="128">
        <v>0.05</v>
      </c>
      <c r="J251" s="129"/>
      <c r="K251" s="130">
        <v>1</v>
      </c>
      <c r="L251" s="119">
        <f t="shared" si="18"/>
        <v>1.05</v>
      </c>
      <c r="M251" s="130"/>
      <c r="N251">
        <f t="shared" si="19"/>
        <v>3</v>
      </c>
      <c r="O251" s="131"/>
      <c r="P251" s="132"/>
      <c r="Q251" s="133"/>
      <c r="R251" s="134"/>
      <c r="T251" s="134"/>
      <c r="U251" s="128"/>
    </row>
    <row r="252" spans="1:21" ht="12.75" hidden="1">
      <c r="A252" s="79"/>
      <c r="B252" s="315">
        <f>Tabelas!B195</f>
        <v>1704</v>
      </c>
      <c r="C252" s="124">
        <f t="shared" si="20"/>
        <v>1.05</v>
      </c>
      <c r="D252" s="234">
        <v>15150</v>
      </c>
      <c r="E252" s="236" t="s">
        <v>95</v>
      </c>
      <c r="F252" s="126">
        <f t="shared" si="16"/>
        <v>818122.72499999998</v>
      </c>
      <c r="G252" s="127">
        <f>VLOOKUP($B252,Tabelas!$B$21:$C$450,2,0)</f>
        <v>51.43</v>
      </c>
      <c r="H252" s="316">
        <f t="shared" si="17"/>
        <v>15907.5</v>
      </c>
      <c r="I252" s="128">
        <v>0.05</v>
      </c>
      <c r="J252" s="129"/>
      <c r="K252" s="130">
        <v>1</v>
      </c>
      <c r="L252" s="119">
        <f t="shared" si="18"/>
        <v>1.05</v>
      </c>
      <c r="M252" s="130"/>
      <c r="N252">
        <f t="shared" si="19"/>
        <v>4</v>
      </c>
      <c r="O252" s="131"/>
      <c r="P252" s="132"/>
      <c r="Q252" s="133"/>
      <c r="R252" s="134"/>
      <c r="T252" s="134"/>
      <c r="U252" s="128"/>
    </row>
    <row r="253" spans="1:21" ht="12.75" hidden="1">
      <c r="A253" s="79"/>
      <c r="B253" s="315">
        <f>Tabelas!B196</f>
        <v>1705</v>
      </c>
      <c r="C253" s="124">
        <f t="shared" si="20"/>
        <v>1.05</v>
      </c>
      <c r="D253" s="234">
        <v>15150</v>
      </c>
      <c r="E253" s="46" t="s">
        <v>93</v>
      </c>
      <c r="F253" s="126">
        <f t="shared" si="16"/>
        <v>725541.07500000007</v>
      </c>
      <c r="G253" s="127">
        <f>VLOOKUP($B253,Tabelas!$B$21:$C$450,2,0)</f>
        <v>45.61</v>
      </c>
      <c r="H253" s="316">
        <f t="shared" si="17"/>
        <v>15907.500000000002</v>
      </c>
      <c r="I253" s="128">
        <v>0.05</v>
      </c>
      <c r="J253" s="129"/>
      <c r="K253" s="130">
        <v>1</v>
      </c>
      <c r="L253" s="119">
        <f t="shared" si="18"/>
        <v>1.05</v>
      </c>
      <c r="M253" s="130"/>
      <c r="N253">
        <f t="shared" si="19"/>
        <v>5</v>
      </c>
      <c r="O253" s="131"/>
      <c r="P253" s="132"/>
      <c r="Q253" s="133"/>
      <c r="R253" s="134"/>
      <c r="T253" s="134"/>
      <c r="U253" s="128"/>
    </row>
    <row r="254" spans="1:21" ht="12.75" hidden="1">
      <c r="A254" s="79"/>
      <c r="B254" s="315">
        <f>Tabelas!B197</f>
        <v>1706</v>
      </c>
      <c r="C254" s="124">
        <f t="shared" si="20"/>
        <v>1.05</v>
      </c>
      <c r="D254" s="234">
        <v>15150</v>
      </c>
      <c r="E254" s="46" t="s">
        <v>93</v>
      </c>
      <c r="F254" s="126">
        <f t="shared" si="16"/>
        <v>670660.20000000007</v>
      </c>
      <c r="G254" s="127">
        <f>VLOOKUP($B254,Tabelas!$B$21:$C$450,2,0)</f>
        <v>42.16</v>
      </c>
      <c r="H254" s="316">
        <f t="shared" si="17"/>
        <v>15907.500000000004</v>
      </c>
      <c r="I254" s="128">
        <v>0.05</v>
      </c>
      <c r="J254" s="129"/>
      <c r="K254" s="130">
        <v>1</v>
      </c>
      <c r="L254" s="119">
        <f t="shared" si="18"/>
        <v>1.05</v>
      </c>
      <c r="M254" s="130"/>
      <c r="N254">
        <f t="shared" si="19"/>
        <v>6</v>
      </c>
      <c r="O254" s="131"/>
      <c r="P254" s="132"/>
      <c r="Q254" s="133"/>
      <c r="R254" s="134"/>
      <c r="T254" s="134"/>
      <c r="U254" s="128"/>
    </row>
    <row r="255" spans="1:21" ht="12.75" hidden="1">
      <c r="A255" s="79"/>
      <c r="B255" s="315">
        <f>Tabelas!B198</f>
        <v>1707</v>
      </c>
      <c r="C255" s="124">
        <f t="shared" si="20"/>
        <v>1.05</v>
      </c>
      <c r="D255" s="234">
        <v>15150</v>
      </c>
      <c r="E255" s="46" t="s">
        <v>93</v>
      </c>
      <c r="F255" s="126">
        <f t="shared" si="16"/>
        <v>739062.45000000007</v>
      </c>
      <c r="G255" s="127">
        <f>VLOOKUP($B255,Tabelas!$B$21:$C$450,2,0)</f>
        <v>46.46</v>
      </c>
      <c r="H255" s="316">
        <f t="shared" si="17"/>
        <v>15907.500000000002</v>
      </c>
      <c r="I255" s="128">
        <v>0.05</v>
      </c>
      <c r="J255" s="129"/>
      <c r="K255" s="130">
        <v>1</v>
      </c>
      <c r="L255" s="119">
        <f t="shared" si="18"/>
        <v>1.05</v>
      </c>
      <c r="M255" s="130"/>
      <c r="N255">
        <f t="shared" si="19"/>
        <v>7</v>
      </c>
      <c r="O255" s="131"/>
      <c r="P255" s="132"/>
      <c r="Q255" s="133"/>
      <c r="R255" s="134"/>
      <c r="T255" s="134"/>
      <c r="U255" s="128"/>
    </row>
    <row r="256" spans="1:21" ht="12.75" hidden="1">
      <c r="A256" s="79"/>
      <c r="B256" s="315">
        <f>Tabelas!B199</f>
        <v>1708</v>
      </c>
      <c r="C256" s="124">
        <f t="shared" si="20"/>
        <v>1.05</v>
      </c>
      <c r="D256" s="234">
        <v>15150</v>
      </c>
      <c r="E256" s="236" t="s">
        <v>95</v>
      </c>
      <c r="F256" s="126">
        <f t="shared" si="16"/>
        <v>693726.07500000007</v>
      </c>
      <c r="G256" s="127">
        <f>VLOOKUP($B256,Tabelas!$B$21:$C$450,2,0)</f>
        <v>43.61</v>
      </c>
      <c r="H256" s="316">
        <f t="shared" si="17"/>
        <v>15907.500000000002</v>
      </c>
      <c r="I256" s="128">
        <v>0.05</v>
      </c>
      <c r="J256" s="129"/>
      <c r="K256" s="130">
        <v>1</v>
      </c>
      <c r="L256" s="119">
        <f t="shared" si="18"/>
        <v>1.05</v>
      </c>
      <c r="M256" s="130"/>
      <c r="N256">
        <f t="shared" si="19"/>
        <v>8</v>
      </c>
      <c r="O256" s="131"/>
      <c r="P256" s="132"/>
      <c r="Q256" s="133"/>
      <c r="R256" s="134"/>
      <c r="T256" s="134"/>
      <c r="U256" s="128"/>
    </row>
    <row r="257" spans="1:21" ht="12.75" hidden="1">
      <c r="A257" s="79"/>
      <c r="B257" s="315">
        <f>Tabelas!B200</f>
        <v>1709</v>
      </c>
      <c r="C257" s="124">
        <f t="shared" si="20"/>
        <v>1.05</v>
      </c>
      <c r="D257" s="234">
        <v>15150</v>
      </c>
      <c r="E257" s="236" t="s">
        <v>95</v>
      </c>
      <c r="F257" s="126">
        <f t="shared" si="16"/>
        <v>702634.27500000002</v>
      </c>
      <c r="G257" s="127">
        <f>VLOOKUP($B257,Tabelas!$B$21:$C$450,2,0)</f>
        <v>44.17</v>
      </c>
      <c r="H257" s="316">
        <f t="shared" si="17"/>
        <v>15907.5</v>
      </c>
      <c r="I257" s="128">
        <v>0.05</v>
      </c>
      <c r="J257" s="129"/>
      <c r="K257" s="130">
        <v>1</v>
      </c>
      <c r="L257" s="119">
        <f t="shared" si="18"/>
        <v>1.05</v>
      </c>
      <c r="M257" s="130"/>
      <c r="N257">
        <f t="shared" si="19"/>
        <v>9</v>
      </c>
      <c r="O257" s="131"/>
      <c r="P257" s="132"/>
      <c r="Q257" s="133"/>
      <c r="R257" s="134"/>
      <c r="T257" s="134"/>
      <c r="U257" s="128"/>
    </row>
    <row r="258" spans="1:21" ht="12.75" hidden="1">
      <c r="A258" s="79"/>
      <c r="B258" s="315">
        <f>Tabelas!B201</f>
        <v>1710</v>
      </c>
      <c r="C258" s="124">
        <f t="shared" si="20"/>
        <v>1.05</v>
      </c>
      <c r="D258" s="234">
        <v>15150</v>
      </c>
      <c r="E258" s="236" t="s">
        <v>95</v>
      </c>
      <c r="F258" s="126">
        <f t="shared" si="16"/>
        <v>896069.47500000009</v>
      </c>
      <c r="G258" s="127">
        <f>VLOOKUP($B258,Tabelas!$B$21:$C$450,2,0)</f>
        <v>56.33</v>
      </c>
      <c r="H258" s="316">
        <f t="shared" si="17"/>
        <v>15907.500000000002</v>
      </c>
      <c r="I258" s="128">
        <v>0.05</v>
      </c>
      <c r="J258" s="129"/>
      <c r="K258" s="130">
        <v>1</v>
      </c>
      <c r="L258" s="119">
        <f t="shared" si="18"/>
        <v>1.05</v>
      </c>
      <c r="M258" s="130"/>
      <c r="N258">
        <f t="shared" si="19"/>
        <v>10</v>
      </c>
      <c r="O258" s="131"/>
      <c r="P258" s="132"/>
      <c r="Q258" s="133"/>
      <c r="R258" s="134"/>
      <c r="T258" s="134"/>
      <c r="U258" s="128"/>
    </row>
    <row r="259" spans="1:21" ht="12.75" hidden="1">
      <c r="A259" s="79"/>
      <c r="B259" s="315">
        <f>Tabelas!B202</f>
        <v>1711</v>
      </c>
      <c r="C259" s="124">
        <f t="shared" si="20"/>
        <v>1.05</v>
      </c>
      <c r="D259" s="234">
        <v>15150</v>
      </c>
      <c r="E259" s="46" t="s">
        <v>93</v>
      </c>
      <c r="F259" s="126">
        <f t="shared" si="16"/>
        <v>1254465.45</v>
      </c>
      <c r="G259" s="127">
        <f>VLOOKUP($B259,Tabelas!$B$21:$C$450,2,0)</f>
        <v>78.86</v>
      </c>
      <c r="H259" s="316">
        <f t="shared" si="17"/>
        <v>15907.5</v>
      </c>
      <c r="I259" s="128">
        <v>0.05</v>
      </c>
      <c r="J259" s="129"/>
      <c r="K259" s="130">
        <v>1</v>
      </c>
      <c r="L259" s="119">
        <f t="shared" si="18"/>
        <v>1.05</v>
      </c>
      <c r="M259" s="130"/>
      <c r="N259">
        <f t="shared" si="19"/>
        <v>11</v>
      </c>
      <c r="O259" s="131"/>
      <c r="P259" s="132"/>
      <c r="Q259" s="133"/>
      <c r="R259" s="134"/>
      <c r="T259" s="134"/>
      <c r="U259" s="128"/>
    </row>
    <row r="260" spans="1:21" ht="12.75" hidden="1">
      <c r="A260" s="79"/>
      <c r="B260" s="315">
        <f>Tabelas!B203</f>
        <v>1712</v>
      </c>
      <c r="C260" s="124">
        <f t="shared" si="20"/>
        <v>1.05</v>
      </c>
      <c r="D260" s="234">
        <v>14900</v>
      </c>
      <c r="E260" s="46" t="s">
        <v>93</v>
      </c>
      <c r="F260" s="126">
        <f t="shared" si="16"/>
        <v>1276944.9000000001</v>
      </c>
      <c r="G260" s="127">
        <f>VLOOKUP($B260,Tabelas!$B$21:$C$450,2,0)</f>
        <v>81.62</v>
      </c>
      <c r="H260" s="316">
        <f t="shared" si="17"/>
        <v>15645</v>
      </c>
      <c r="I260" s="128">
        <v>0.05</v>
      </c>
      <c r="J260" s="129"/>
      <c r="K260" s="130">
        <v>1</v>
      </c>
      <c r="L260" s="119">
        <f t="shared" si="18"/>
        <v>1.05</v>
      </c>
      <c r="M260" s="130"/>
      <c r="N260">
        <f t="shared" si="19"/>
        <v>12</v>
      </c>
      <c r="O260" s="131"/>
      <c r="P260" s="132"/>
      <c r="Q260" s="133"/>
      <c r="R260" s="134"/>
      <c r="T260" s="134"/>
      <c r="U260" s="128"/>
    </row>
    <row r="261" spans="1:21" ht="12.75" hidden="1">
      <c r="A261" s="79"/>
      <c r="B261" s="315">
        <f>Tabelas!B204</f>
        <v>1713</v>
      </c>
      <c r="C261" s="124">
        <f t="shared" si="20"/>
        <v>1.05</v>
      </c>
      <c r="D261" s="234">
        <v>14950</v>
      </c>
      <c r="E261" s="46" t="s">
        <v>93</v>
      </c>
      <c r="F261" s="126">
        <f t="shared" si="16"/>
        <v>790055.17500000005</v>
      </c>
      <c r="G261" s="127">
        <f>VLOOKUP($B261,Tabelas!$B$21:$C$450,2,0)</f>
        <v>50.33</v>
      </c>
      <c r="H261" s="316">
        <f t="shared" si="17"/>
        <v>15697.500000000002</v>
      </c>
      <c r="I261" s="128">
        <v>0.05</v>
      </c>
      <c r="J261" s="129"/>
      <c r="K261" s="130">
        <v>1</v>
      </c>
      <c r="L261" s="119">
        <f t="shared" si="18"/>
        <v>1.05</v>
      </c>
      <c r="M261" s="130"/>
      <c r="N261">
        <f t="shared" si="19"/>
        <v>13</v>
      </c>
      <c r="O261" s="131"/>
      <c r="P261" s="132"/>
      <c r="Q261" s="133"/>
      <c r="R261" s="134"/>
      <c r="T261" s="134"/>
      <c r="U261" s="128"/>
    </row>
    <row r="262" spans="1:21" ht="12.75" hidden="1">
      <c r="A262" s="79"/>
      <c r="B262" s="315">
        <f>Tabelas!B205</f>
        <v>1714</v>
      </c>
      <c r="C262" s="124">
        <f t="shared" si="20"/>
        <v>1.05</v>
      </c>
      <c r="D262" s="234">
        <v>14950</v>
      </c>
      <c r="E262" s="46" t="s">
        <v>93</v>
      </c>
      <c r="F262" s="126">
        <f t="shared" si="16"/>
        <v>720358.27500000002</v>
      </c>
      <c r="G262" s="127">
        <f>VLOOKUP($B262,Tabelas!$B$21:$C$450,2,0)</f>
        <v>45.89</v>
      </c>
      <c r="H262" s="316">
        <f t="shared" si="17"/>
        <v>15697.5</v>
      </c>
      <c r="I262" s="128">
        <v>0.05</v>
      </c>
      <c r="J262" s="129"/>
      <c r="K262" s="130">
        <v>1</v>
      </c>
      <c r="L262" s="119">
        <f t="shared" si="18"/>
        <v>1.05</v>
      </c>
      <c r="M262" s="130"/>
      <c r="N262">
        <f t="shared" si="19"/>
        <v>14</v>
      </c>
      <c r="O262" s="131"/>
      <c r="P262" s="132"/>
      <c r="Q262" s="133"/>
      <c r="R262" s="134"/>
      <c r="T262" s="134"/>
      <c r="U262" s="128"/>
    </row>
    <row r="263" spans="1:21" ht="12.75" hidden="1">
      <c r="A263" s="79"/>
      <c r="B263" s="315">
        <f>Tabelas!B206</f>
        <v>1801</v>
      </c>
      <c r="C263" s="124">
        <f t="shared" si="20"/>
        <v>1.05</v>
      </c>
      <c r="D263" s="234">
        <v>14900</v>
      </c>
      <c r="E263" s="46" t="s">
        <v>93</v>
      </c>
      <c r="F263" s="126">
        <f t="shared" si="16"/>
        <v>1216868.1000000001</v>
      </c>
      <c r="G263" s="127">
        <f>VLOOKUP($B263,Tabelas!$B$21:$C$450,2,0)</f>
        <v>77.78</v>
      </c>
      <c r="H263" s="316">
        <f t="shared" si="17"/>
        <v>15645.000000000002</v>
      </c>
      <c r="I263" s="128">
        <v>0.05</v>
      </c>
      <c r="J263" s="129"/>
      <c r="K263" s="130">
        <v>1</v>
      </c>
      <c r="L263" s="119">
        <f t="shared" si="18"/>
        <v>1.05</v>
      </c>
      <c r="M263" s="130"/>
      <c r="N263">
        <f t="shared" si="19"/>
        <v>1</v>
      </c>
      <c r="O263" s="131"/>
      <c r="P263" s="132"/>
      <c r="Q263" s="133"/>
      <c r="R263" s="134"/>
      <c r="T263" s="134"/>
      <c r="U263" s="128"/>
    </row>
    <row r="264" spans="1:21" ht="12.75">
      <c r="A264" s="79"/>
      <c r="B264" s="315">
        <f>Tabelas!B207</f>
        <v>1802</v>
      </c>
      <c r="C264" s="124">
        <f t="shared" si="20"/>
        <v>1.0709</v>
      </c>
      <c r="D264" s="234">
        <v>14950</v>
      </c>
      <c r="E264" s="236" t="s">
        <v>94</v>
      </c>
      <c r="F264" s="126">
        <f t="shared" si="16"/>
        <v>1442496.9454999999</v>
      </c>
      <c r="G264" s="127">
        <f>VLOOKUP($B264,Tabelas!$B$21:$C$450,2,0)</f>
        <v>90.1</v>
      </c>
      <c r="H264" s="316">
        <f t="shared" si="17"/>
        <v>16009.955</v>
      </c>
      <c r="I264" s="128">
        <v>7.0900000000000005E-2</v>
      </c>
      <c r="J264" s="129"/>
      <c r="K264" s="130">
        <v>1</v>
      </c>
      <c r="L264" s="119">
        <f t="shared" si="18"/>
        <v>1.0709</v>
      </c>
      <c r="M264" s="130"/>
      <c r="N264">
        <f t="shared" si="19"/>
        <v>2</v>
      </c>
      <c r="O264" s="131"/>
      <c r="P264" s="132"/>
      <c r="Q264" s="133"/>
      <c r="R264" s="134"/>
      <c r="T264" s="134"/>
      <c r="U264" s="128"/>
    </row>
    <row r="265" spans="1:21" ht="12.75" hidden="1">
      <c r="A265" s="79"/>
      <c r="B265" s="315">
        <f>Tabelas!B208</f>
        <v>1803</v>
      </c>
      <c r="C265" s="124">
        <f t="shared" si="20"/>
        <v>1.05</v>
      </c>
      <c r="D265" s="234">
        <v>15150</v>
      </c>
      <c r="E265" s="236" t="s">
        <v>95</v>
      </c>
      <c r="F265" s="126">
        <f t="shared" si="16"/>
        <v>2007526.5</v>
      </c>
      <c r="G265" s="127">
        <f>VLOOKUP($B265,Tabelas!$B$21:$C$450,2,0)</f>
        <v>126.2</v>
      </c>
      <c r="H265" s="316">
        <f t="shared" si="17"/>
        <v>15907.5</v>
      </c>
      <c r="I265" s="128">
        <v>0.05</v>
      </c>
      <c r="J265" s="129"/>
      <c r="K265" s="130">
        <v>1</v>
      </c>
      <c r="L265" s="119">
        <f t="shared" si="18"/>
        <v>1.05</v>
      </c>
      <c r="M265" s="130"/>
      <c r="N265">
        <f t="shared" si="19"/>
        <v>3</v>
      </c>
      <c r="O265" s="131"/>
      <c r="P265" s="132"/>
      <c r="Q265" s="133"/>
      <c r="R265" s="134"/>
      <c r="T265" s="134"/>
      <c r="U265" s="128"/>
    </row>
    <row r="266" spans="1:21" ht="12.75" hidden="1">
      <c r="A266" s="79"/>
      <c r="B266" s="315">
        <f>Tabelas!B209</f>
        <v>1804</v>
      </c>
      <c r="C266" s="124">
        <f t="shared" si="20"/>
        <v>1.05</v>
      </c>
      <c r="D266" s="234">
        <v>15150</v>
      </c>
      <c r="E266" s="236" t="s">
        <v>95</v>
      </c>
      <c r="F266" s="126">
        <f t="shared" si="16"/>
        <v>760060.35</v>
      </c>
      <c r="G266" s="127">
        <f>VLOOKUP($B266,Tabelas!$B$21:$C$450,2,0)</f>
        <v>47.78</v>
      </c>
      <c r="H266" s="316">
        <f t="shared" si="17"/>
        <v>15907.5</v>
      </c>
      <c r="I266" s="128">
        <v>0.05</v>
      </c>
      <c r="J266" s="129"/>
      <c r="K266" s="130">
        <v>1</v>
      </c>
      <c r="L266" s="119">
        <f t="shared" si="18"/>
        <v>1.05</v>
      </c>
      <c r="M266" s="130"/>
      <c r="N266">
        <f t="shared" si="19"/>
        <v>4</v>
      </c>
      <c r="O266" s="131"/>
      <c r="P266" s="132"/>
      <c r="Q266" s="133"/>
      <c r="R266" s="134"/>
      <c r="T266" s="134"/>
      <c r="U266" s="128"/>
    </row>
    <row r="267" spans="1:21" ht="12.75" hidden="1">
      <c r="A267" s="79"/>
      <c r="B267" s="315">
        <f>Tabelas!B210</f>
        <v>1805</v>
      </c>
      <c r="C267" s="124">
        <f t="shared" si="20"/>
        <v>1.05</v>
      </c>
      <c r="D267" s="234">
        <v>15350</v>
      </c>
      <c r="E267" s="236" t="s">
        <v>95</v>
      </c>
      <c r="F267" s="126">
        <f t="shared" si="16"/>
        <v>597798.07500000007</v>
      </c>
      <c r="G267" s="127">
        <f>VLOOKUP($B267,Tabelas!$B$21:$C$450,2,0)</f>
        <v>37.090000000000003</v>
      </c>
      <c r="H267" s="316">
        <f t="shared" si="17"/>
        <v>16117.5</v>
      </c>
      <c r="I267" s="128">
        <v>0.05</v>
      </c>
      <c r="J267" s="129"/>
      <c r="K267" s="130">
        <v>1</v>
      </c>
      <c r="L267" s="119">
        <f t="shared" si="18"/>
        <v>1.05</v>
      </c>
      <c r="M267" s="130"/>
      <c r="N267">
        <f t="shared" si="19"/>
        <v>5</v>
      </c>
      <c r="O267" s="131"/>
      <c r="P267" s="132"/>
      <c r="Q267" s="133"/>
      <c r="R267" s="134"/>
      <c r="T267" s="134"/>
      <c r="U267" s="128"/>
    </row>
    <row r="268" spans="1:21" ht="12.75" hidden="1">
      <c r="A268" s="79"/>
      <c r="B268" s="315">
        <f>Tabelas!B211</f>
        <v>1806</v>
      </c>
      <c r="C268" s="124">
        <f t="shared" si="20"/>
        <v>1.05</v>
      </c>
      <c r="D268" s="234">
        <v>15350</v>
      </c>
      <c r="E268" s="236" t="s">
        <v>95</v>
      </c>
      <c r="F268" s="126">
        <f t="shared" si="16"/>
        <v>552507.9</v>
      </c>
      <c r="G268" s="127">
        <f>VLOOKUP($B268,Tabelas!$B$21:$C$450,2,0)</f>
        <v>34.28</v>
      </c>
      <c r="H268" s="316">
        <f t="shared" si="17"/>
        <v>16117.5</v>
      </c>
      <c r="I268" s="128">
        <v>0.05</v>
      </c>
      <c r="J268" s="129"/>
      <c r="K268" s="130">
        <v>1</v>
      </c>
      <c r="L268" s="119">
        <f t="shared" si="18"/>
        <v>1.05</v>
      </c>
      <c r="M268" s="130"/>
      <c r="N268">
        <f t="shared" si="19"/>
        <v>6</v>
      </c>
      <c r="O268" s="131"/>
      <c r="P268" s="132"/>
      <c r="Q268" s="133"/>
      <c r="R268" s="134"/>
      <c r="T268" s="134"/>
      <c r="U268" s="128"/>
    </row>
    <row r="269" spans="1:21" ht="12.75" hidden="1">
      <c r="A269" s="79"/>
      <c r="B269" s="315">
        <f>Tabelas!B212</f>
        <v>1807</v>
      </c>
      <c r="C269" s="124">
        <f t="shared" si="20"/>
        <v>1.05</v>
      </c>
      <c r="D269" s="234">
        <v>15350</v>
      </c>
      <c r="E269" s="46" t="s">
        <v>93</v>
      </c>
      <c r="F269" s="126">
        <f t="shared" si="16"/>
        <v>707397.07500000007</v>
      </c>
      <c r="G269" s="127">
        <f>VLOOKUP($B269,Tabelas!$B$21:$C$450,2,0)</f>
        <v>43.89</v>
      </c>
      <c r="H269" s="316">
        <f t="shared" si="17"/>
        <v>16117.500000000002</v>
      </c>
      <c r="I269" s="128">
        <v>0.05</v>
      </c>
      <c r="J269" s="129"/>
      <c r="K269" s="130">
        <v>1</v>
      </c>
      <c r="L269" s="119">
        <f t="shared" si="18"/>
        <v>1.05</v>
      </c>
      <c r="M269" s="130"/>
      <c r="N269">
        <f t="shared" si="19"/>
        <v>7</v>
      </c>
      <c r="O269" s="131"/>
      <c r="P269" s="132"/>
      <c r="Q269" s="133"/>
      <c r="R269" s="134"/>
      <c r="T269" s="134"/>
      <c r="U269" s="128"/>
    </row>
    <row r="270" spans="1:21" ht="12.75" hidden="1">
      <c r="A270" s="79"/>
      <c r="B270" s="315">
        <f>Tabelas!B213</f>
        <v>1808</v>
      </c>
      <c r="C270" s="124">
        <f t="shared" si="20"/>
        <v>1.05</v>
      </c>
      <c r="D270" s="234">
        <v>15150</v>
      </c>
      <c r="E270" s="236" t="s">
        <v>95</v>
      </c>
      <c r="F270" s="126">
        <f t="shared" si="16"/>
        <v>693726.07500000007</v>
      </c>
      <c r="G270" s="127">
        <f>VLOOKUP($B270,Tabelas!$B$21:$C$450,2,0)</f>
        <v>43.61</v>
      </c>
      <c r="H270" s="316">
        <f t="shared" si="17"/>
        <v>15907.500000000002</v>
      </c>
      <c r="I270" s="128">
        <v>0.05</v>
      </c>
      <c r="J270" s="129"/>
      <c r="K270" s="130">
        <v>1</v>
      </c>
      <c r="L270" s="119">
        <f t="shared" si="18"/>
        <v>1.05</v>
      </c>
      <c r="M270" s="130"/>
      <c r="N270">
        <f t="shared" si="19"/>
        <v>8</v>
      </c>
      <c r="O270" s="131"/>
      <c r="P270" s="132"/>
      <c r="Q270" s="133"/>
      <c r="R270" s="134"/>
      <c r="T270" s="134"/>
      <c r="U270" s="128"/>
    </row>
    <row r="271" spans="1:21" ht="12.75" hidden="1">
      <c r="A271" s="79"/>
      <c r="B271" s="315">
        <f>Tabelas!B214</f>
        <v>1809</v>
      </c>
      <c r="C271" s="124">
        <f t="shared" si="20"/>
        <v>1.05</v>
      </c>
      <c r="D271" s="234">
        <v>15150</v>
      </c>
      <c r="E271" s="236" t="s">
        <v>95</v>
      </c>
      <c r="F271" s="126">
        <f t="shared" si="16"/>
        <v>702634.27500000002</v>
      </c>
      <c r="G271" s="127">
        <f>VLOOKUP($B271,Tabelas!$B$21:$C$450,2,0)</f>
        <v>44.17</v>
      </c>
      <c r="H271" s="316">
        <f t="shared" si="17"/>
        <v>15907.5</v>
      </c>
      <c r="I271" s="128">
        <v>0.05</v>
      </c>
      <c r="J271" s="129"/>
      <c r="K271" s="130">
        <v>1</v>
      </c>
      <c r="L271" s="119">
        <f t="shared" si="18"/>
        <v>1.05</v>
      </c>
      <c r="M271" s="130"/>
      <c r="N271">
        <f t="shared" si="19"/>
        <v>9</v>
      </c>
      <c r="O271" s="131"/>
      <c r="P271" s="132"/>
      <c r="Q271" s="133"/>
      <c r="R271" s="134"/>
      <c r="T271" s="134"/>
      <c r="U271" s="128"/>
    </row>
    <row r="272" spans="1:21" ht="12.75" hidden="1">
      <c r="A272" s="79"/>
      <c r="B272" s="315">
        <f>Tabelas!B215</f>
        <v>1810</v>
      </c>
      <c r="C272" s="124">
        <f t="shared" si="20"/>
        <v>1.05</v>
      </c>
      <c r="D272" s="234">
        <v>15150</v>
      </c>
      <c r="E272" s="236" t="s">
        <v>95</v>
      </c>
      <c r="F272" s="126">
        <f t="shared" si="16"/>
        <v>896069.47500000009</v>
      </c>
      <c r="G272" s="127">
        <f>VLOOKUP($B272,Tabelas!$B$21:$C$450,2,0)</f>
        <v>56.33</v>
      </c>
      <c r="H272" s="316">
        <f t="shared" si="17"/>
        <v>15907.500000000002</v>
      </c>
      <c r="I272" s="128">
        <v>0.05</v>
      </c>
      <c r="J272" s="129"/>
      <c r="K272" s="130">
        <v>1</v>
      </c>
      <c r="L272" s="119">
        <f t="shared" si="18"/>
        <v>1.05</v>
      </c>
      <c r="M272" s="130"/>
      <c r="N272">
        <f t="shared" si="19"/>
        <v>10</v>
      </c>
      <c r="O272" s="131"/>
      <c r="P272" s="132"/>
      <c r="Q272" s="133"/>
      <c r="R272" s="134"/>
      <c r="T272" s="134"/>
      <c r="U272" s="128"/>
    </row>
    <row r="273" spans="1:21" ht="12.75" hidden="1">
      <c r="A273" s="79"/>
      <c r="B273" s="315">
        <f>Tabelas!B216</f>
        <v>1811</v>
      </c>
      <c r="C273" s="124">
        <f t="shared" si="20"/>
        <v>1.05</v>
      </c>
      <c r="D273" s="234">
        <v>15150</v>
      </c>
      <c r="E273" s="236" t="s">
        <v>95</v>
      </c>
      <c r="F273" s="126">
        <f t="shared" si="16"/>
        <v>1254465.45</v>
      </c>
      <c r="G273" s="127">
        <f>VLOOKUP($B273,Tabelas!$B$21:$C$450,2,0)</f>
        <v>78.86</v>
      </c>
      <c r="H273" s="316">
        <f t="shared" si="17"/>
        <v>15907.5</v>
      </c>
      <c r="I273" s="128">
        <v>0.05</v>
      </c>
      <c r="J273" s="129"/>
      <c r="K273" s="130">
        <v>1</v>
      </c>
      <c r="L273" s="119">
        <f t="shared" si="18"/>
        <v>1.05</v>
      </c>
      <c r="M273" s="130"/>
      <c r="N273">
        <f t="shared" si="19"/>
        <v>11</v>
      </c>
      <c r="O273" s="131"/>
      <c r="P273" s="132"/>
      <c r="Q273" s="133"/>
      <c r="R273" s="134"/>
      <c r="T273" s="134"/>
      <c r="U273" s="128"/>
    </row>
    <row r="274" spans="1:21" ht="12.75" hidden="1">
      <c r="A274" s="79"/>
      <c r="B274" s="315">
        <f>Tabelas!B217</f>
        <v>1812</v>
      </c>
      <c r="C274" s="124">
        <f t="shared" si="20"/>
        <v>1.05</v>
      </c>
      <c r="D274" s="234">
        <v>14900</v>
      </c>
      <c r="E274" s="236" t="s">
        <v>93</v>
      </c>
      <c r="F274" s="126">
        <f t="shared" ref="F274:F424" si="21">G274*D274*C274</f>
        <v>1276944.9000000001</v>
      </c>
      <c r="G274" s="127">
        <f>VLOOKUP($B274,Tabelas!$B$21:$C$450,2,0)</f>
        <v>81.62</v>
      </c>
      <c r="H274" s="316">
        <f t="shared" ref="H274:H396" si="22">F274/G274</f>
        <v>15645</v>
      </c>
      <c r="I274" s="128">
        <v>0.05</v>
      </c>
      <c r="J274" s="129"/>
      <c r="K274" s="130">
        <v>1</v>
      </c>
      <c r="L274" s="119">
        <f t="shared" ref="L274:L396" si="23">SUM(I274:K274)</f>
        <v>1.05</v>
      </c>
      <c r="M274" s="130"/>
      <c r="N274">
        <f t="shared" ref="N274:N396" si="24">RIGHT(B274,2)*1</f>
        <v>12</v>
      </c>
      <c r="O274" s="131"/>
      <c r="P274" s="132"/>
      <c r="Q274" s="133"/>
      <c r="R274" s="134"/>
      <c r="T274" s="134"/>
      <c r="U274" s="128"/>
    </row>
    <row r="275" spans="1:21" ht="12.75" hidden="1">
      <c r="A275" s="79"/>
      <c r="B275" s="315">
        <f>Tabelas!B218</f>
        <v>1813</v>
      </c>
      <c r="C275" s="124">
        <f t="shared" si="20"/>
        <v>1.05</v>
      </c>
      <c r="D275" s="234">
        <v>14950</v>
      </c>
      <c r="E275" s="236" t="s">
        <v>93</v>
      </c>
      <c r="F275" s="126">
        <f t="shared" si="21"/>
        <v>790055.17500000005</v>
      </c>
      <c r="G275" s="127">
        <f>VLOOKUP($B275,Tabelas!$B$21:$C$450,2,0)</f>
        <v>50.33</v>
      </c>
      <c r="H275" s="316">
        <f t="shared" si="22"/>
        <v>15697.500000000002</v>
      </c>
      <c r="I275" s="128">
        <v>0.05</v>
      </c>
      <c r="J275" s="129"/>
      <c r="K275" s="130">
        <v>1</v>
      </c>
      <c r="L275" s="119">
        <f t="shared" si="23"/>
        <v>1.05</v>
      </c>
      <c r="M275" s="130"/>
      <c r="N275">
        <f t="shared" si="24"/>
        <v>13</v>
      </c>
      <c r="O275" s="131"/>
      <c r="P275" s="132"/>
      <c r="Q275" s="133"/>
      <c r="R275" s="134"/>
      <c r="T275" s="134"/>
      <c r="U275" s="128"/>
    </row>
    <row r="276" spans="1:21" ht="12.75" hidden="1">
      <c r="A276" s="79"/>
      <c r="B276" s="315">
        <f>Tabelas!B219</f>
        <v>1814</v>
      </c>
      <c r="C276" s="124">
        <f t="shared" si="20"/>
        <v>1.05</v>
      </c>
      <c r="D276" s="234">
        <v>14950</v>
      </c>
      <c r="E276" s="236" t="s">
        <v>93</v>
      </c>
      <c r="F276" s="126">
        <f t="shared" si="21"/>
        <v>720358.27500000002</v>
      </c>
      <c r="G276" s="127">
        <f>VLOOKUP($B276,Tabelas!$B$21:$C$450,2,0)</f>
        <v>45.89</v>
      </c>
      <c r="H276" s="316">
        <f t="shared" si="22"/>
        <v>15697.5</v>
      </c>
      <c r="I276" s="128">
        <v>0.05</v>
      </c>
      <c r="J276" s="129"/>
      <c r="K276" s="130">
        <v>1</v>
      </c>
      <c r="L276" s="119">
        <f t="shared" si="23"/>
        <v>1.05</v>
      </c>
      <c r="M276" s="130"/>
      <c r="N276">
        <f t="shared" si="24"/>
        <v>14</v>
      </c>
      <c r="O276" s="131"/>
      <c r="P276" s="132"/>
      <c r="Q276" s="133"/>
      <c r="R276" s="134"/>
      <c r="T276" s="134"/>
      <c r="U276" s="128"/>
    </row>
    <row r="277" spans="1:21" ht="12.75">
      <c r="A277" s="79"/>
      <c r="B277" s="315">
        <f>Tabelas!B220</f>
        <v>1901</v>
      </c>
      <c r="C277" s="124">
        <f t="shared" si="20"/>
        <v>1.0709</v>
      </c>
      <c r="D277" s="234">
        <v>14900</v>
      </c>
      <c r="E277" s="46" t="s">
        <v>94</v>
      </c>
      <c r="F277" s="126">
        <f t="shared" si="21"/>
        <v>1241089.5697999999</v>
      </c>
      <c r="G277" s="127">
        <f>VLOOKUP($B277,Tabelas!$B$21:$C$450,2,0)</f>
        <v>77.78</v>
      </c>
      <c r="H277" s="316">
        <f t="shared" si="22"/>
        <v>15956.41</v>
      </c>
      <c r="I277" s="128">
        <v>7.0900000000000005E-2</v>
      </c>
      <c r="J277" s="129"/>
      <c r="K277" s="130">
        <v>1</v>
      </c>
      <c r="L277" s="119">
        <f t="shared" si="23"/>
        <v>1.0709</v>
      </c>
      <c r="M277" s="130"/>
      <c r="N277">
        <f t="shared" si="24"/>
        <v>1</v>
      </c>
      <c r="O277" s="131"/>
      <c r="P277" s="132"/>
      <c r="Q277" s="133"/>
      <c r="R277" s="134"/>
      <c r="T277" s="134"/>
      <c r="U277" s="128"/>
    </row>
    <row r="278" spans="1:21" ht="12.75" hidden="1">
      <c r="A278" s="79"/>
      <c r="B278" s="315">
        <f>Tabelas!B221</f>
        <v>1902</v>
      </c>
      <c r="C278" s="124">
        <f t="shared" si="20"/>
        <v>1.0659000000000001</v>
      </c>
      <c r="D278" s="234">
        <v>14950</v>
      </c>
      <c r="E278" s="236" t="s">
        <v>93</v>
      </c>
      <c r="F278" s="126">
        <f t="shared" si="21"/>
        <v>1435761.9705000001</v>
      </c>
      <c r="G278" s="127">
        <f>VLOOKUP($B278,Tabelas!$B$21:$C$450,2,0)</f>
        <v>90.1</v>
      </c>
      <c r="H278" s="316">
        <f t="shared" si="22"/>
        <v>15935.205000000002</v>
      </c>
      <c r="I278" s="128">
        <v>6.59E-2</v>
      </c>
      <c r="J278" s="129"/>
      <c r="K278" s="130">
        <v>1</v>
      </c>
      <c r="L278" s="119">
        <f t="shared" si="23"/>
        <v>1.0659000000000001</v>
      </c>
      <c r="M278" s="130"/>
      <c r="N278">
        <f t="shared" si="24"/>
        <v>2</v>
      </c>
      <c r="O278" s="131"/>
      <c r="P278" s="132"/>
      <c r="Q278" s="133"/>
      <c r="R278" s="134"/>
      <c r="T278" s="134"/>
      <c r="U278" s="128"/>
    </row>
    <row r="279" spans="1:21" ht="12.75" hidden="1">
      <c r="A279" s="79"/>
      <c r="B279" s="315">
        <f>Tabelas!B222</f>
        <v>1903</v>
      </c>
      <c r="C279" s="124">
        <f t="shared" si="20"/>
        <v>1.05</v>
      </c>
      <c r="D279" s="234">
        <v>15150</v>
      </c>
      <c r="E279" s="46" t="s">
        <v>93</v>
      </c>
      <c r="F279" s="126">
        <f t="shared" si="21"/>
        <v>2007526.5</v>
      </c>
      <c r="G279" s="127">
        <f>VLOOKUP($B279,Tabelas!$B$21:$C$450,2,0)</f>
        <v>126.2</v>
      </c>
      <c r="H279" s="316">
        <f t="shared" si="22"/>
        <v>15907.5</v>
      </c>
      <c r="I279" s="128">
        <v>0.05</v>
      </c>
      <c r="J279" s="129"/>
      <c r="K279" s="130">
        <v>1</v>
      </c>
      <c r="L279" s="119">
        <f t="shared" si="23"/>
        <v>1.05</v>
      </c>
      <c r="M279" s="130"/>
      <c r="N279">
        <f t="shared" si="24"/>
        <v>3</v>
      </c>
      <c r="O279" s="131"/>
      <c r="P279" s="132"/>
      <c r="Q279" s="133"/>
      <c r="R279" s="134"/>
      <c r="T279" s="134"/>
      <c r="U279" s="128"/>
    </row>
    <row r="280" spans="1:21" ht="12.75" hidden="1">
      <c r="A280" s="79"/>
      <c r="B280" s="315">
        <f>Tabelas!B223</f>
        <v>1904</v>
      </c>
      <c r="C280" s="124">
        <f t="shared" si="20"/>
        <v>1.05</v>
      </c>
      <c r="D280" s="234">
        <v>15150</v>
      </c>
      <c r="E280" s="236" t="s">
        <v>95</v>
      </c>
      <c r="F280" s="126">
        <f t="shared" si="21"/>
        <v>818122.72499999998</v>
      </c>
      <c r="G280" s="127">
        <f>VLOOKUP($B280,Tabelas!$B$21:$C$450,2,0)</f>
        <v>51.43</v>
      </c>
      <c r="H280" s="316">
        <f t="shared" si="22"/>
        <v>15907.5</v>
      </c>
      <c r="I280" s="128">
        <v>0.05</v>
      </c>
      <c r="J280" s="129"/>
      <c r="K280" s="130">
        <v>1</v>
      </c>
      <c r="L280" s="119">
        <f t="shared" si="23"/>
        <v>1.05</v>
      </c>
      <c r="M280" s="130"/>
      <c r="N280">
        <f t="shared" si="24"/>
        <v>4</v>
      </c>
      <c r="O280" s="131"/>
      <c r="P280" s="132"/>
      <c r="Q280" s="133"/>
      <c r="R280" s="134"/>
      <c r="T280" s="134"/>
      <c r="U280" s="128"/>
    </row>
    <row r="281" spans="1:21" ht="12.75" hidden="1">
      <c r="A281" s="79"/>
      <c r="B281" s="315">
        <f>Tabelas!B224</f>
        <v>1905</v>
      </c>
      <c r="C281" s="124">
        <f t="shared" si="20"/>
        <v>1.05</v>
      </c>
      <c r="D281" s="234">
        <v>15150</v>
      </c>
      <c r="E281" s="46" t="s">
        <v>93</v>
      </c>
      <c r="F281" s="126">
        <f t="shared" si="21"/>
        <v>725541.07500000007</v>
      </c>
      <c r="G281" s="127">
        <f>VLOOKUP($B281,Tabelas!$B$21:$C$450,2,0)</f>
        <v>45.61</v>
      </c>
      <c r="H281" s="316">
        <f t="shared" si="22"/>
        <v>15907.500000000002</v>
      </c>
      <c r="I281" s="128">
        <v>0.05</v>
      </c>
      <c r="J281" s="129"/>
      <c r="K281" s="130">
        <v>1</v>
      </c>
      <c r="L281" s="119">
        <f t="shared" si="23"/>
        <v>1.05</v>
      </c>
      <c r="M281" s="130"/>
      <c r="N281">
        <f t="shared" si="24"/>
        <v>5</v>
      </c>
      <c r="O281" s="131"/>
      <c r="P281" s="132"/>
      <c r="Q281" s="133"/>
      <c r="R281" s="134"/>
      <c r="T281" s="134"/>
      <c r="U281" s="128"/>
    </row>
    <row r="282" spans="1:21" ht="12.75" hidden="1">
      <c r="A282" s="79"/>
      <c r="B282" s="315">
        <f>Tabelas!B225</f>
        <v>1906</v>
      </c>
      <c r="C282" s="124">
        <f t="shared" si="20"/>
        <v>1.05</v>
      </c>
      <c r="D282" s="234">
        <v>15150</v>
      </c>
      <c r="E282" s="46" t="s">
        <v>93</v>
      </c>
      <c r="F282" s="126">
        <f t="shared" si="21"/>
        <v>670660.20000000007</v>
      </c>
      <c r="G282" s="127">
        <f>VLOOKUP($B282,Tabelas!$B$21:$C$450,2,0)</f>
        <v>42.16</v>
      </c>
      <c r="H282" s="316">
        <f t="shared" si="22"/>
        <v>15907.500000000004</v>
      </c>
      <c r="I282" s="128">
        <v>0.05</v>
      </c>
      <c r="J282" s="129"/>
      <c r="K282" s="130">
        <v>1</v>
      </c>
      <c r="L282" s="119">
        <f t="shared" si="23"/>
        <v>1.05</v>
      </c>
      <c r="M282" s="130"/>
      <c r="N282">
        <f t="shared" si="24"/>
        <v>6</v>
      </c>
      <c r="O282" s="131"/>
      <c r="P282" s="132"/>
      <c r="Q282" s="133"/>
      <c r="R282" s="134"/>
      <c r="T282" s="134"/>
      <c r="U282" s="128"/>
    </row>
    <row r="283" spans="1:21" ht="12.75" hidden="1">
      <c r="A283" s="79"/>
      <c r="B283" s="315">
        <f>Tabelas!B226</f>
        <v>1907</v>
      </c>
      <c r="C283" s="124">
        <f t="shared" si="20"/>
        <v>1.05</v>
      </c>
      <c r="D283" s="234">
        <v>15150</v>
      </c>
      <c r="E283" s="46" t="s">
        <v>93</v>
      </c>
      <c r="F283" s="126">
        <f t="shared" si="21"/>
        <v>739062.45000000007</v>
      </c>
      <c r="G283" s="127">
        <f>VLOOKUP($B283,Tabelas!$B$21:$C$450,2,0)</f>
        <v>46.46</v>
      </c>
      <c r="H283" s="316">
        <f t="shared" si="22"/>
        <v>15907.500000000002</v>
      </c>
      <c r="I283" s="128">
        <v>0.05</v>
      </c>
      <c r="J283" s="129"/>
      <c r="K283" s="130">
        <v>1</v>
      </c>
      <c r="L283" s="119">
        <f t="shared" si="23"/>
        <v>1.05</v>
      </c>
      <c r="M283" s="130"/>
      <c r="N283">
        <f t="shared" si="24"/>
        <v>7</v>
      </c>
      <c r="O283" s="131"/>
      <c r="P283" s="132"/>
      <c r="Q283" s="133"/>
      <c r="R283" s="134"/>
      <c r="T283" s="134"/>
      <c r="U283" s="128"/>
    </row>
    <row r="284" spans="1:21" ht="12.75" hidden="1">
      <c r="A284" s="79"/>
      <c r="B284" s="315">
        <f>Tabelas!B227</f>
        <v>1908</v>
      </c>
      <c r="C284" s="124">
        <f t="shared" si="20"/>
        <v>1.05</v>
      </c>
      <c r="D284" s="234">
        <v>15150</v>
      </c>
      <c r="E284" s="236" t="s">
        <v>95</v>
      </c>
      <c r="F284" s="126">
        <f t="shared" si="21"/>
        <v>693726.07500000007</v>
      </c>
      <c r="G284" s="127">
        <f>VLOOKUP($B284,Tabelas!$B$21:$C$450,2,0)</f>
        <v>43.61</v>
      </c>
      <c r="H284" s="316">
        <f t="shared" si="22"/>
        <v>15907.500000000002</v>
      </c>
      <c r="I284" s="128">
        <v>0.05</v>
      </c>
      <c r="J284" s="129"/>
      <c r="K284" s="130">
        <v>1</v>
      </c>
      <c r="L284" s="119">
        <f t="shared" si="23"/>
        <v>1.05</v>
      </c>
      <c r="M284" s="130"/>
      <c r="N284">
        <f t="shared" si="24"/>
        <v>8</v>
      </c>
      <c r="O284" s="131"/>
      <c r="P284" s="132"/>
      <c r="Q284" s="133"/>
      <c r="R284" s="134"/>
      <c r="T284" s="134"/>
      <c r="U284" s="128"/>
    </row>
    <row r="285" spans="1:21" ht="12.75" hidden="1">
      <c r="A285" s="79"/>
      <c r="B285" s="315">
        <f>Tabelas!B228</f>
        <v>1909</v>
      </c>
      <c r="C285" s="124">
        <f t="shared" si="20"/>
        <v>1.05</v>
      </c>
      <c r="D285" s="234">
        <v>15150</v>
      </c>
      <c r="E285" s="236" t="s">
        <v>95</v>
      </c>
      <c r="F285" s="126">
        <f t="shared" si="21"/>
        <v>702634.27500000002</v>
      </c>
      <c r="G285" s="127">
        <f>VLOOKUP($B285,Tabelas!$B$21:$C$450,2,0)</f>
        <v>44.17</v>
      </c>
      <c r="H285" s="316">
        <f t="shared" si="22"/>
        <v>15907.5</v>
      </c>
      <c r="I285" s="128">
        <v>0.05</v>
      </c>
      <c r="J285" s="129"/>
      <c r="K285" s="130">
        <v>1</v>
      </c>
      <c r="L285" s="119">
        <f t="shared" si="23"/>
        <v>1.05</v>
      </c>
      <c r="M285" s="130"/>
      <c r="N285">
        <f t="shared" si="24"/>
        <v>9</v>
      </c>
      <c r="O285" s="131"/>
      <c r="P285" s="132"/>
      <c r="Q285" s="133"/>
      <c r="R285" s="134"/>
      <c r="T285" s="134"/>
      <c r="U285" s="128"/>
    </row>
    <row r="286" spans="1:21" ht="12.75" hidden="1">
      <c r="A286" s="79"/>
      <c r="B286" s="315">
        <f>Tabelas!B229</f>
        <v>1910</v>
      </c>
      <c r="C286" s="124">
        <f t="shared" si="20"/>
        <v>1.05</v>
      </c>
      <c r="D286" s="234">
        <v>15150</v>
      </c>
      <c r="E286" s="236" t="s">
        <v>95</v>
      </c>
      <c r="F286" s="126">
        <f t="shared" si="21"/>
        <v>896069.47500000009</v>
      </c>
      <c r="G286" s="127">
        <f>VLOOKUP($B286,Tabelas!$B$21:$C$450,2,0)</f>
        <v>56.33</v>
      </c>
      <c r="H286" s="316">
        <f t="shared" si="22"/>
        <v>15907.500000000002</v>
      </c>
      <c r="I286" s="128">
        <v>0.05</v>
      </c>
      <c r="J286" s="129"/>
      <c r="K286" s="130">
        <v>1</v>
      </c>
      <c r="L286" s="119">
        <f t="shared" si="23"/>
        <v>1.05</v>
      </c>
      <c r="M286" s="130"/>
      <c r="N286">
        <f t="shared" si="24"/>
        <v>10</v>
      </c>
      <c r="O286" s="131"/>
      <c r="P286" s="132"/>
      <c r="Q286" s="133"/>
      <c r="R286" s="134"/>
      <c r="T286" s="134"/>
      <c r="U286" s="128"/>
    </row>
    <row r="287" spans="1:21" ht="12.75" hidden="1">
      <c r="A287" s="79"/>
      <c r="B287" s="315">
        <f>Tabelas!B230</f>
        <v>1911</v>
      </c>
      <c r="C287" s="124">
        <f t="shared" si="20"/>
        <v>1.05</v>
      </c>
      <c r="D287" s="234">
        <v>15150</v>
      </c>
      <c r="E287" s="236" t="s">
        <v>95</v>
      </c>
      <c r="F287" s="126">
        <f t="shared" si="21"/>
        <v>1254465.45</v>
      </c>
      <c r="G287" s="127">
        <f>VLOOKUP($B287,Tabelas!$B$21:$C$450,2,0)</f>
        <v>78.86</v>
      </c>
      <c r="H287" s="316">
        <f t="shared" si="22"/>
        <v>15907.5</v>
      </c>
      <c r="I287" s="128">
        <v>0.05</v>
      </c>
      <c r="J287" s="129"/>
      <c r="K287" s="130">
        <v>1</v>
      </c>
      <c r="L287" s="119">
        <f t="shared" si="23"/>
        <v>1.05</v>
      </c>
      <c r="M287" s="130"/>
      <c r="N287">
        <f t="shared" si="24"/>
        <v>11</v>
      </c>
      <c r="O287" s="131"/>
      <c r="P287" s="132"/>
      <c r="Q287" s="133"/>
      <c r="R287" s="134"/>
      <c r="T287" s="134"/>
      <c r="U287" s="128"/>
    </row>
    <row r="288" spans="1:21" ht="12.75">
      <c r="A288" s="79"/>
      <c r="B288" s="315">
        <f>Tabelas!B231</f>
        <v>1912</v>
      </c>
      <c r="C288" s="124">
        <f t="shared" ref="C288:C396" si="25">L288</f>
        <v>1.0709</v>
      </c>
      <c r="D288" s="234">
        <v>14900</v>
      </c>
      <c r="E288" s="46" t="s">
        <v>94</v>
      </c>
      <c r="F288" s="126">
        <f t="shared" si="21"/>
        <v>1302362.1842</v>
      </c>
      <c r="G288" s="127">
        <f>VLOOKUP($B288,Tabelas!$B$21:$C$450,2,0)</f>
        <v>81.62</v>
      </c>
      <c r="H288" s="316">
        <f t="shared" si="22"/>
        <v>15956.41</v>
      </c>
      <c r="I288" s="128">
        <v>7.0900000000000005E-2</v>
      </c>
      <c r="J288" s="129"/>
      <c r="K288" s="130">
        <v>1</v>
      </c>
      <c r="L288" s="119">
        <f t="shared" si="23"/>
        <v>1.0709</v>
      </c>
      <c r="M288" s="130"/>
      <c r="N288">
        <f t="shared" si="24"/>
        <v>12</v>
      </c>
      <c r="O288" s="131"/>
      <c r="P288" s="132"/>
      <c r="Q288" s="133"/>
      <c r="R288" s="134"/>
      <c r="T288" s="134"/>
      <c r="U288" s="128"/>
    </row>
    <row r="289" spans="1:21" ht="12.75" hidden="1">
      <c r="A289" s="79"/>
      <c r="B289" s="315">
        <f>Tabelas!B232</f>
        <v>1913</v>
      </c>
      <c r="C289" s="124">
        <f t="shared" si="25"/>
        <v>1.0659000000000001</v>
      </c>
      <c r="D289" s="234">
        <v>14950</v>
      </c>
      <c r="E289" s="236" t="s">
        <v>93</v>
      </c>
      <c r="F289" s="126">
        <f t="shared" si="21"/>
        <v>802018.86765000003</v>
      </c>
      <c r="G289" s="127">
        <f>VLOOKUP($B289,Tabelas!$B$21:$C$450,2,0)</f>
        <v>50.33</v>
      </c>
      <c r="H289" s="316">
        <f t="shared" si="22"/>
        <v>15935.205000000002</v>
      </c>
      <c r="I289" s="128">
        <v>6.59E-2</v>
      </c>
      <c r="J289" s="129"/>
      <c r="K289" s="130">
        <v>1</v>
      </c>
      <c r="L289" s="119">
        <f t="shared" si="23"/>
        <v>1.0659000000000001</v>
      </c>
      <c r="M289" s="130"/>
      <c r="N289">
        <f t="shared" si="24"/>
        <v>13</v>
      </c>
      <c r="O289" s="131"/>
      <c r="P289" s="132"/>
      <c r="Q289" s="133"/>
      <c r="R289" s="134"/>
      <c r="T289" s="134"/>
      <c r="U289" s="128"/>
    </row>
    <row r="290" spans="1:21" ht="12.75" hidden="1">
      <c r="A290" s="79"/>
      <c r="B290" s="315">
        <f>Tabelas!B233</f>
        <v>1914</v>
      </c>
      <c r="C290" s="124">
        <f t="shared" si="25"/>
        <v>1.0659000000000001</v>
      </c>
      <c r="D290" s="234">
        <v>14950</v>
      </c>
      <c r="E290" s="236" t="s">
        <v>93</v>
      </c>
      <c r="F290" s="126">
        <f t="shared" si="21"/>
        <v>731266.55745000008</v>
      </c>
      <c r="G290" s="127">
        <f>VLOOKUP($B290,Tabelas!$B$21:$C$450,2,0)</f>
        <v>45.89</v>
      </c>
      <c r="H290" s="316">
        <f t="shared" si="22"/>
        <v>15935.205000000002</v>
      </c>
      <c r="I290" s="128">
        <v>6.59E-2</v>
      </c>
      <c r="J290" s="129"/>
      <c r="K290" s="130">
        <v>1</v>
      </c>
      <c r="L290" s="119">
        <f t="shared" si="23"/>
        <v>1.0659000000000001</v>
      </c>
      <c r="M290" s="130"/>
      <c r="N290">
        <f t="shared" si="24"/>
        <v>14</v>
      </c>
      <c r="O290" s="131"/>
      <c r="P290" s="132"/>
      <c r="Q290" s="133"/>
      <c r="R290" s="134"/>
      <c r="T290" s="134"/>
      <c r="U290" s="128"/>
    </row>
    <row r="291" spans="1:21" ht="12.75" hidden="1">
      <c r="A291" s="79"/>
      <c r="B291" s="315">
        <v>2001</v>
      </c>
      <c r="C291" s="124">
        <f t="shared" si="25"/>
        <v>1.05</v>
      </c>
      <c r="D291" s="234">
        <v>15500</v>
      </c>
      <c r="E291" s="46" t="s">
        <v>93</v>
      </c>
      <c r="F291" s="126">
        <f t="shared" si="21"/>
        <v>1142179.5</v>
      </c>
      <c r="G291" s="127">
        <f>VLOOKUP($B291,Tabelas!$B$21:$C$450,2,0)</f>
        <v>70.180000000000007</v>
      </c>
      <c r="H291" s="316">
        <f t="shared" si="22"/>
        <v>16274.999999999998</v>
      </c>
      <c r="I291" s="128">
        <v>0.05</v>
      </c>
      <c r="J291" s="129"/>
      <c r="K291" s="130">
        <v>1</v>
      </c>
      <c r="L291" s="119">
        <f t="shared" ref="L291:L302" si="26">SUM(I291:K291)</f>
        <v>1.05</v>
      </c>
      <c r="M291" s="130"/>
      <c r="O291" s="131"/>
      <c r="P291" s="132"/>
      <c r="Q291" s="133"/>
      <c r="R291" s="134"/>
      <c r="T291" s="134"/>
      <c r="U291" s="128"/>
    </row>
    <row r="292" spans="1:21" ht="12.75" hidden="1">
      <c r="A292" s="79"/>
      <c r="B292" s="315">
        <v>2002</v>
      </c>
      <c r="C292" s="124">
        <f t="shared" si="25"/>
        <v>1.05</v>
      </c>
      <c r="D292" s="234">
        <v>15500</v>
      </c>
      <c r="E292" s="46" t="s">
        <v>93</v>
      </c>
      <c r="F292" s="126">
        <f t="shared" si="21"/>
        <v>3714117.75</v>
      </c>
      <c r="G292" s="127">
        <f>VLOOKUP($B292,Tabelas!$B$21:$C$450,2,0)</f>
        <v>228.21</v>
      </c>
      <c r="H292" s="316">
        <f t="shared" si="22"/>
        <v>16275</v>
      </c>
      <c r="I292" s="128">
        <v>0.05</v>
      </c>
      <c r="J292" s="129"/>
      <c r="K292" s="130">
        <v>1</v>
      </c>
      <c r="L292" s="119">
        <f t="shared" si="26"/>
        <v>1.05</v>
      </c>
      <c r="M292" s="130"/>
      <c r="O292" s="131"/>
      <c r="P292" s="132"/>
      <c r="Q292" s="133"/>
      <c r="R292" s="134"/>
      <c r="T292" s="134"/>
      <c r="U292" s="128"/>
    </row>
    <row r="293" spans="1:21" ht="12.75" hidden="1">
      <c r="A293" s="79"/>
      <c r="B293" s="315">
        <v>2003</v>
      </c>
      <c r="C293" s="124">
        <f t="shared" si="25"/>
        <v>1.05</v>
      </c>
      <c r="D293" s="234">
        <v>15500</v>
      </c>
      <c r="E293" s="46" t="s">
        <v>93</v>
      </c>
      <c r="F293" s="126">
        <f t="shared" si="21"/>
        <v>837023.25</v>
      </c>
      <c r="G293" s="127">
        <f>VLOOKUP($B293,Tabelas!$B$21:$C$450,2,0)</f>
        <v>51.43</v>
      </c>
      <c r="H293" s="316">
        <f t="shared" si="22"/>
        <v>16275</v>
      </c>
      <c r="I293" s="128">
        <v>0.05</v>
      </c>
      <c r="J293" s="129"/>
      <c r="K293" s="130">
        <v>1</v>
      </c>
      <c r="L293" s="119">
        <f t="shared" si="26"/>
        <v>1.05</v>
      </c>
      <c r="M293" s="130"/>
      <c r="O293" s="131"/>
      <c r="P293" s="132"/>
      <c r="Q293" s="133"/>
      <c r="R293" s="134"/>
      <c r="T293" s="134"/>
      <c r="U293" s="128"/>
    </row>
    <row r="294" spans="1:21" ht="12.75" hidden="1">
      <c r="A294" s="79"/>
      <c r="B294" s="315">
        <v>2004</v>
      </c>
      <c r="C294" s="124">
        <f t="shared" si="25"/>
        <v>1.05</v>
      </c>
      <c r="D294" s="234">
        <v>15500</v>
      </c>
      <c r="E294" s="46" t="s">
        <v>93</v>
      </c>
      <c r="F294" s="126">
        <f t="shared" si="21"/>
        <v>772248.75</v>
      </c>
      <c r="G294" s="127">
        <f>VLOOKUP($B294,Tabelas!$B$21:$C$450,2,0)</f>
        <v>47.45</v>
      </c>
      <c r="H294" s="316">
        <f t="shared" si="22"/>
        <v>16274.999999999998</v>
      </c>
      <c r="I294" s="128">
        <v>0.05</v>
      </c>
      <c r="J294" s="129"/>
      <c r="K294" s="130">
        <v>1</v>
      </c>
      <c r="L294" s="119">
        <f t="shared" si="26"/>
        <v>1.05</v>
      </c>
      <c r="M294" s="130"/>
      <c r="O294" s="131"/>
      <c r="P294" s="132"/>
      <c r="Q294" s="133"/>
      <c r="R294" s="134"/>
      <c r="T294" s="134"/>
      <c r="U294" s="128"/>
    </row>
    <row r="295" spans="1:21" ht="12.75" hidden="1">
      <c r="A295" s="79"/>
      <c r="B295" s="315">
        <v>2005</v>
      </c>
      <c r="C295" s="124">
        <f t="shared" si="25"/>
        <v>1.05</v>
      </c>
      <c r="D295" s="234">
        <v>15500</v>
      </c>
      <c r="E295" s="46" t="s">
        <v>93</v>
      </c>
      <c r="F295" s="126">
        <f t="shared" si="21"/>
        <v>622844.25</v>
      </c>
      <c r="G295" s="127">
        <f>VLOOKUP($B295,Tabelas!$B$21:$C$450,2,0)</f>
        <v>38.270000000000003</v>
      </c>
      <c r="H295" s="316">
        <f t="shared" si="22"/>
        <v>16274.999999999998</v>
      </c>
      <c r="I295" s="128">
        <v>0.05</v>
      </c>
      <c r="J295" s="129"/>
      <c r="K295" s="130">
        <v>1</v>
      </c>
      <c r="L295" s="119">
        <f t="shared" si="26"/>
        <v>1.05</v>
      </c>
      <c r="M295" s="130"/>
      <c r="O295" s="131"/>
      <c r="P295" s="132"/>
      <c r="Q295" s="133"/>
      <c r="R295" s="134"/>
      <c r="T295" s="134"/>
      <c r="U295" s="128"/>
    </row>
    <row r="296" spans="1:21" ht="12.75" hidden="1">
      <c r="A296" s="79"/>
      <c r="B296" s="315">
        <v>2006</v>
      </c>
      <c r="C296" s="124">
        <f t="shared" si="25"/>
        <v>1.05</v>
      </c>
      <c r="D296" s="234">
        <v>15500</v>
      </c>
      <c r="E296" s="46" t="s">
        <v>93</v>
      </c>
      <c r="F296" s="126">
        <f t="shared" si="21"/>
        <v>614869.5</v>
      </c>
      <c r="G296" s="127">
        <f>VLOOKUP($B296,Tabelas!$B$21:$C$450,2,0)</f>
        <v>37.78</v>
      </c>
      <c r="H296" s="316">
        <f t="shared" si="22"/>
        <v>16275</v>
      </c>
      <c r="I296" s="128">
        <v>0.05</v>
      </c>
      <c r="J296" s="129"/>
      <c r="K296" s="130">
        <v>1</v>
      </c>
      <c r="L296" s="119">
        <f t="shared" si="26"/>
        <v>1.05</v>
      </c>
      <c r="M296" s="130"/>
      <c r="O296" s="131"/>
      <c r="P296" s="132"/>
      <c r="Q296" s="133"/>
      <c r="R296" s="134"/>
      <c r="T296" s="134"/>
      <c r="U296" s="128"/>
    </row>
    <row r="297" spans="1:21" ht="12.75" hidden="1">
      <c r="A297" s="79"/>
      <c r="B297" s="315">
        <v>2007</v>
      </c>
      <c r="C297" s="124">
        <f t="shared" si="25"/>
        <v>1.05</v>
      </c>
      <c r="D297" s="234">
        <v>15500</v>
      </c>
      <c r="E297" s="46" t="s">
        <v>93</v>
      </c>
      <c r="F297" s="126">
        <f t="shared" si="21"/>
        <v>577111.5</v>
      </c>
      <c r="G297" s="127">
        <f>VLOOKUP($B297,Tabelas!$B$21:$C$450,2,0)</f>
        <v>35.46</v>
      </c>
      <c r="H297" s="316">
        <f t="shared" si="22"/>
        <v>16275</v>
      </c>
      <c r="I297" s="128">
        <v>0.05</v>
      </c>
      <c r="J297" s="129"/>
      <c r="K297" s="130">
        <v>1</v>
      </c>
      <c r="L297" s="119">
        <f t="shared" si="26"/>
        <v>1.05</v>
      </c>
      <c r="M297" s="130"/>
      <c r="O297" s="131"/>
      <c r="P297" s="132"/>
      <c r="Q297" s="133"/>
      <c r="R297" s="134"/>
      <c r="T297" s="134"/>
      <c r="U297" s="128"/>
    </row>
    <row r="298" spans="1:21" ht="12.75" hidden="1">
      <c r="A298" s="79"/>
      <c r="B298" s="315">
        <v>2008</v>
      </c>
      <c r="C298" s="124">
        <f t="shared" si="25"/>
        <v>1.05</v>
      </c>
      <c r="D298" s="234">
        <v>15500</v>
      </c>
      <c r="E298" s="46" t="s">
        <v>93</v>
      </c>
      <c r="F298" s="126">
        <f t="shared" si="21"/>
        <v>656859</v>
      </c>
      <c r="G298" s="127">
        <f>VLOOKUP($B298,Tabelas!$B$21:$C$450,2,0)</f>
        <v>40.36</v>
      </c>
      <c r="H298" s="316">
        <f t="shared" si="22"/>
        <v>16275</v>
      </c>
      <c r="I298" s="128">
        <v>0.05</v>
      </c>
      <c r="J298" s="129"/>
      <c r="K298" s="130">
        <v>1</v>
      </c>
      <c r="L298" s="119">
        <f t="shared" si="26"/>
        <v>1.05</v>
      </c>
      <c r="M298" s="130"/>
      <c r="O298" s="131"/>
      <c r="P298" s="132"/>
      <c r="Q298" s="133"/>
      <c r="R298" s="134"/>
      <c r="T298" s="134"/>
      <c r="U298" s="128"/>
    </row>
    <row r="299" spans="1:21" ht="12.75" hidden="1">
      <c r="A299" s="79"/>
      <c r="B299" s="315">
        <v>2009</v>
      </c>
      <c r="C299" s="124">
        <f t="shared" si="25"/>
        <v>1.05</v>
      </c>
      <c r="D299" s="234">
        <v>15500</v>
      </c>
      <c r="E299" s="46" t="s">
        <v>93</v>
      </c>
      <c r="F299" s="126">
        <f t="shared" si="21"/>
        <v>916770.75</v>
      </c>
      <c r="G299" s="127">
        <f>VLOOKUP($B299,Tabelas!$B$21:$C$450,2,0)</f>
        <v>56.33</v>
      </c>
      <c r="H299" s="316">
        <f t="shared" si="22"/>
        <v>16275</v>
      </c>
      <c r="I299" s="128">
        <v>0.05</v>
      </c>
      <c r="J299" s="129"/>
      <c r="K299" s="130">
        <v>1</v>
      </c>
      <c r="L299" s="119">
        <f t="shared" si="26"/>
        <v>1.05</v>
      </c>
      <c r="M299" s="130"/>
      <c r="O299" s="131"/>
      <c r="P299" s="132"/>
      <c r="Q299" s="133"/>
      <c r="R299" s="134"/>
      <c r="T299" s="134"/>
      <c r="U299" s="128"/>
    </row>
    <row r="300" spans="1:21" ht="12.75" hidden="1">
      <c r="A300" s="79"/>
      <c r="B300" s="315">
        <v>2010</v>
      </c>
      <c r="C300" s="124">
        <f t="shared" si="25"/>
        <v>1.05</v>
      </c>
      <c r="D300" s="234">
        <v>15500</v>
      </c>
      <c r="E300" s="46" t="s">
        <v>93</v>
      </c>
      <c r="F300" s="126">
        <f t="shared" si="21"/>
        <v>2665682.25</v>
      </c>
      <c r="G300" s="127">
        <f>VLOOKUP($B300,Tabelas!$B$21:$C$450,2,0)</f>
        <v>163.79</v>
      </c>
      <c r="H300" s="316">
        <f t="shared" si="22"/>
        <v>16275</v>
      </c>
      <c r="I300" s="128">
        <v>0.05</v>
      </c>
      <c r="J300" s="129"/>
      <c r="K300" s="130">
        <v>1</v>
      </c>
      <c r="L300" s="119">
        <f t="shared" si="26"/>
        <v>1.05</v>
      </c>
      <c r="M300" s="130"/>
      <c r="O300" s="131"/>
      <c r="P300" s="132"/>
      <c r="Q300" s="133"/>
      <c r="R300" s="134"/>
      <c r="T300" s="134"/>
      <c r="U300" s="128"/>
    </row>
    <row r="301" spans="1:21" ht="12.75" hidden="1">
      <c r="A301" s="79"/>
      <c r="B301" s="315">
        <v>2011</v>
      </c>
      <c r="C301" s="124">
        <f t="shared" si="25"/>
        <v>1.05</v>
      </c>
      <c r="D301" s="234">
        <v>15500</v>
      </c>
      <c r="E301" s="46" t="s">
        <v>93</v>
      </c>
      <c r="F301" s="126">
        <f t="shared" si="21"/>
        <v>819120.75</v>
      </c>
      <c r="G301" s="127">
        <f>VLOOKUP($B301,Tabelas!$B$21:$C$450,2,0)</f>
        <v>50.33</v>
      </c>
      <c r="H301" s="316">
        <f t="shared" si="22"/>
        <v>16275</v>
      </c>
      <c r="I301" s="128">
        <v>0.05</v>
      </c>
      <c r="J301" s="129"/>
      <c r="K301" s="130">
        <v>1</v>
      </c>
      <c r="L301" s="119">
        <f t="shared" si="26"/>
        <v>1.05</v>
      </c>
      <c r="M301" s="130"/>
      <c r="O301" s="131"/>
      <c r="P301" s="132"/>
      <c r="Q301" s="133"/>
      <c r="R301" s="134"/>
      <c r="T301" s="134"/>
      <c r="U301" s="128"/>
    </row>
    <row r="302" spans="1:21" ht="12.75" hidden="1">
      <c r="A302" s="79"/>
      <c r="B302" s="315">
        <v>2012</v>
      </c>
      <c r="C302" s="124">
        <f t="shared" si="25"/>
        <v>1.05</v>
      </c>
      <c r="D302" s="234">
        <v>15500</v>
      </c>
      <c r="E302" s="46" t="s">
        <v>93</v>
      </c>
      <c r="F302" s="126">
        <f t="shared" si="21"/>
        <v>746859.75</v>
      </c>
      <c r="G302" s="127">
        <f>VLOOKUP($B302,Tabelas!$B$21:$C$450,2,0)</f>
        <v>45.89</v>
      </c>
      <c r="H302" s="316">
        <f t="shared" si="22"/>
        <v>16275</v>
      </c>
      <c r="I302" s="128">
        <v>0.05</v>
      </c>
      <c r="J302" s="129"/>
      <c r="K302" s="130">
        <v>1</v>
      </c>
      <c r="L302" s="119">
        <f t="shared" si="26"/>
        <v>1.05</v>
      </c>
      <c r="M302" s="130"/>
      <c r="O302" s="131"/>
      <c r="P302" s="132"/>
      <c r="Q302" s="133"/>
      <c r="R302" s="134"/>
      <c r="T302" s="134"/>
      <c r="U302" s="128"/>
    </row>
    <row r="303" spans="1:21" ht="12.75" hidden="1">
      <c r="A303" s="79"/>
      <c r="B303" s="315" t="str">
        <f>Tabelas!B246</f>
        <v>20A</v>
      </c>
      <c r="C303" s="124">
        <f t="shared" si="25"/>
        <v>1.05</v>
      </c>
      <c r="D303" s="234">
        <v>15500</v>
      </c>
      <c r="E303" s="46" t="s">
        <v>93</v>
      </c>
      <c r="F303" s="126">
        <f t="shared" si="21"/>
        <v>7703283</v>
      </c>
      <c r="G303" s="127">
        <f>VLOOKUP($B303,Tabelas!$B$21:$C$450,2,0)</f>
        <v>473.32</v>
      </c>
      <c r="H303" s="316">
        <f t="shared" si="22"/>
        <v>16275</v>
      </c>
      <c r="I303" s="128">
        <v>0.05</v>
      </c>
      <c r="J303" s="129"/>
      <c r="K303" s="130">
        <v>1</v>
      </c>
      <c r="L303" s="119">
        <f t="shared" si="23"/>
        <v>1.05</v>
      </c>
      <c r="M303" s="130"/>
      <c r="N303" t="e">
        <f t="shared" si="24"/>
        <v>#VALUE!</v>
      </c>
      <c r="O303" s="131"/>
      <c r="P303" s="132"/>
      <c r="Q303" s="133"/>
      <c r="R303" s="134"/>
      <c r="T303" s="134"/>
      <c r="U303" s="128"/>
    </row>
    <row r="304" spans="1:21" ht="12.75" hidden="1">
      <c r="A304" s="79"/>
      <c r="B304" s="315" t="str">
        <f>Tabelas!B247</f>
        <v>20B</v>
      </c>
      <c r="C304" s="124">
        <f t="shared" si="25"/>
        <v>1.0659000000000001</v>
      </c>
      <c r="D304" s="234">
        <v>15500</v>
      </c>
      <c r="E304" s="236" t="s">
        <v>93</v>
      </c>
      <c r="F304" s="126">
        <f t="shared" si="21"/>
        <v>6479051.8320000004</v>
      </c>
      <c r="G304" s="127">
        <f>VLOOKUP($B304,Tabelas!$B$21:$C$450,2,0)</f>
        <v>392.16</v>
      </c>
      <c r="H304" s="316">
        <f t="shared" si="22"/>
        <v>16521.45</v>
      </c>
      <c r="I304" s="128">
        <v>6.59E-2</v>
      </c>
      <c r="J304" s="129"/>
      <c r="K304" s="130">
        <v>1</v>
      </c>
      <c r="L304" s="119">
        <f t="shared" si="23"/>
        <v>1.0659000000000001</v>
      </c>
      <c r="M304" s="130"/>
      <c r="N304" t="e">
        <f t="shared" si="24"/>
        <v>#VALUE!</v>
      </c>
      <c r="O304" s="131"/>
      <c r="P304" s="132"/>
      <c r="Q304" s="133"/>
      <c r="R304" s="134"/>
      <c r="T304" s="134"/>
      <c r="U304" s="128"/>
    </row>
    <row r="305" spans="1:21" ht="12.75" hidden="1">
      <c r="A305" s="79"/>
      <c r="B305" s="315">
        <f>Tabelas!B248</f>
        <v>20</v>
      </c>
      <c r="C305" s="124">
        <f t="shared" si="25"/>
        <v>1.05</v>
      </c>
      <c r="D305" s="234">
        <v>15500</v>
      </c>
      <c r="E305" s="46" t="s">
        <v>93</v>
      </c>
      <c r="F305" s="126">
        <f t="shared" si="21"/>
        <v>14085687</v>
      </c>
      <c r="G305" s="127">
        <f>VLOOKUP($B305,Tabelas!$B$21:$C$450,2,0)</f>
        <v>865.48</v>
      </c>
      <c r="H305" s="316">
        <f t="shared" si="22"/>
        <v>16275</v>
      </c>
      <c r="I305" s="128">
        <v>0.05</v>
      </c>
      <c r="J305" s="129"/>
      <c r="K305" s="130">
        <v>1</v>
      </c>
      <c r="L305" s="119">
        <f t="shared" si="23"/>
        <v>1.05</v>
      </c>
      <c r="M305" s="130"/>
      <c r="N305">
        <f t="shared" si="24"/>
        <v>20</v>
      </c>
      <c r="O305" s="131"/>
      <c r="P305" s="132"/>
      <c r="Q305" s="133"/>
      <c r="R305" s="134"/>
      <c r="T305" s="134"/>
      <c r="U305" s="128"/>
    </row>
    <row r="306" spans="1:21" ht="12.75" hidden="1">
      <c r="A306" s="79"/>
      <c r="B306" s="315">
        <v>2101</v>
      </c>
      <c r="C306" s="124">
        <f t="shared" si="25"/>
        <v>1.05</v>
      </c>
      <c r="D306" s="234">
        <v>15500</v>
      </c>
      <c r="E306" s="46" t="s">
        <v>93</v>
      </c>
      <c r="F306" s="126">
        <f t="shared" si="21"/>
        <v>1142179.5</v>
      </c>
      <c r="G306" s="127">
        <f>VLOOKUP($B306,Tabelas!$B$21:$C$450,2,0)</f>
        <v>70.180000000000007</v>
      </c>
      <c r="H306" s="316">
        <f t="shared" si="22"/>
        <v>16274.999999999998</v>
      </c>
      <c r="I306" s="128">
        <v>0.05</v>
      </c>
      <c r="J306" s="129"/>
      <c r="K306" s="130">
        <v>1</v>
      </c>
      <c r="L306" s="119">
        <f t="shared" ref="L306:L317" si="27">SUM(I306:K306)</f>
        <v>1.05</v>
      </c>
      <c r="M306" s="130"/>
      <c r="O306" s="131"/>
      <c r="P306" s="132"/>
      <c r="Q306" s="133"/>
      <c r="R306" s="134"/>
      <c r="T306" s="134"/>
      <c r="U306" s="128"/>
    </row>
    <row r="307" spans="1:21" ht="12.75" hidden="1">
      <c r="A307" s="79"/>
      <c r="B307" s="315">
        <v>2102</v>
      </c>
      <c r="C307" s="124">
        <f t="shared" si="25"/>
        <v>1.05</v>
      </c>
      <c r="D307" s="234">
        <v>15500</v>
      </c>
      <c r="E307" s="46" t="s">
        <v>93</v>
      </c>
      <c r="F307" s="126">
        <f t="shared" si="21"/>
        <v>3714117.75</v>
      </c>
      <c r="G307" s="127">
        <f>VLOOKUP($B307,Tabelas!$B$21:$C$450,2,0)</f>
        <v>228.21</v>
      </c>
      <c r="H307" s="316">
        <f t="shared" si="22"/>
        <v>16275</v>
      </c>
      <c r="I307" s="128">
        <v>0.05</v>
      </c>
      <c r="J307" s="129"/>
      <c r="K307" s="130">
        <v>1</v>
      </c>
      <c r="L307" s="119">
        <f t="shared" si="27"/>
        <v>1.05</v>
      </c>
      <c r="M307" s="130"/>
      <c r="O307" s="131"/>
      <c r="P307" s="132"/>
      <c r="Q307" s="133"/>
      <c r="R307" s="134"/>
      <c r="T307" s="134"/>
      <c r="U307" s="128"/>
    </row>
    <row r="308" spans="1:21" ht="12.75" hidden="1">
      <c r="A308" s="79"/>
      <c r="B308" s="315">
        <v>2103</v>
      </c>
      <c r="C308" s="124">
        <f t="shared" si="25"/>
        <v>1.05</v>
      </c>
      <c r="D308" s="234">
        <v>15500</v>
      </c>
      <c r="E308" s="46" t="s">
        <v>93</v>
      </c>
      <c r="F308" s="126">
        <f t="shared" si="21"/>
        <v>837023.25</v>
      </c>
      <c r="G308" s="127">
        <f>VLOOKUP($B308,Tabelas!$B$21:$C$450,2,0)</f>
        <v>51.43</v>
      </c>
      <c r="H308" s="316">
        <f t="shared" si="22"/>
        <v>16275</v>
      </c>
      <c r="I308" s="128">
        <v>0.05</v>
      </c>
      <c r="J308" s="129"/>
      <c r="K308" s="130">
        <v>1</v>
      </c>
      <c r="L308" s="119">
        <f t="shared" si="27"/>
        <v>1.05</v>
      </c>
      <c r="M308" s="130"/>
      <c r="O308" s="131"/>
      <c r="P308" s="132"/>
      <c r="Q308" s="133"/>
      <c r="R308" s="134"/>
      <c r="T308" s="134"/>
      <c r="U308" s="128"/>
    </row>
    <row r="309" spans="1:21" ht="12.75" hidden="1">
      <c r="A309" s="79"/>
      <c r="B309" s="315">
        <v>2104</v>
      </c>
      <c r="C309" s="124">
        <f t="shared" si="25"/>
        <v>1.05</v>
      </c>
      <c r="D309" s="234">
        <v>15500</v>
      </c>
      <c r="E309" s="46" t="s">
        <v>93</v>
      </c>
      <c r="F309" s="126">
        <f t="shared" si="21"/>
        <v>772248.75</v>
      </c>
      <c r="G309" s="127">
        <f>VLOOKUP($B309,Tabelas!$B$21:$C$450,2,0)</f>
        <v>47.45</v>
      </c>
      <c r="H309" s="316">
        <f t="shared" si="22"/>
        <v>16274.999999999998</v>
      </c>
      <c r="I309" s="128">
        <v>0.05</v>
      </c>
      <c r="J309" s="129"/>
      <c r="K309" s="130">
        <v>1</v>
      </c>
      <c r="L309" s="119">
        <f t="shared" si="27"/>
        <v>1.05</v>
      </c>
      <c r="M309" s="130"/>
      <c r="O309" s="131"/>
      <c r="P309" s="132"/>
      <c r="Q309" s="133"/>
      <c r="R309" s="134"/>
      <c r="T309" s="134"/>
      <c r="U309" s="128"/>
    </row>
    <row r="310" spans="1:21" ht="12.75" hidden="1">
      <c r="A310" s="79"/>
      <c r="B310" s="315">
        <v>2105</v>
      </c>
      <c r="C310" s="124">
        <f t="shared" si="25"/>
        <v>1.05</v>
      </c>
      <c r="D310" s="234">
        <v>15500</v>
      </c>
      <c r="E310" s="46" t="s">
        <v>93</v>
      </c>
      <c r="F310" s="126">
        <f t="shared" si="21"/>
        <v>656045.25</v>
      </c>
      <c r="G310" s="127">
        <f>VLOOKUP($B310,Tabelas!$B$21:$C$450,2,0)</f>
        <v>40.31</v>
      </c>
      <c r="H310" s="316">
        <f t="shared" si="22"/>
        <v>16274.999999999998</v>
      </c>
      <c r="I310" s="128">
        <v>0.05</v>
      </c>
      <c r="J310" s="129"/>
      <c r="K310" s="130">
        <v>1</v>
      </c>
      <c r="L310" s="119">
        <f t="shared" si="27"/>
        <v>1.05</v>
      </c>
      <c r="M310" s="130"/>
      <c r="O310" s="131"/>
      <c r="P310" s="132"/>
      <c r="Q310" s="133"/>
      <c r="R310" s="134"/>
      <c r="T310" s="134"/>
      <c r="U310" s="128"/>
    </row>
    <row r="311" spans="1:21" ht="12.75" hidden="1">
      <c r="A311" s="79"/>
      <c r="B311" s="315">
        <v>2106</v>
      </c>
      <c r="C311" s="124">
        <f t="shared" si="25"/>
        <v>1.05</v>
      </c>
      <c r="D311" s="234">
        <v>15500</v>
      </c>
      <c r="E311" s="46" t="s">
        <v>93</v>
      </c>
      <c r="F311" s="126">
        <f t="shared" si="21"/>
        <v>756136.5</v>
      </c>
      <c r="G311" s="127">
        <f>VLOOKUP($B311,Tabelas!$B$21:$C$450,2,0)</f>
        <v>46.46</v>
      </c>
      <c r="H311" s="316">
        <f t="shared" si="22"/>
        <v>16275</v>
      </c>
      <c r="I311" s="128">
        <v>0.05</v>
      </c>
      <c r="J311" s="129"/>
      <c r="K311" s="130">
        <v>1</v>
      </c>
      <c r="L311" s="119">
        <f t="shared" si="27"/>
        <v>1.05</v>
      </c>
      <c r="M311" s="130"/>
      <c r="O311" s="131"/>
      <c r="P311" s="132"/>
      <c r="Q311" s="133"/>
      <c r="R311" s="134"/>
      <c r="T311" s="134"/>
      <c r="U311" s="128"/>
    </row>
    <row r="312" spans="1:21" ht="12.75" hidden="1">
      <c r="A312" s="79"/>
      <c r="B312" s="315">
        <v>2107</v>
      </c>
      <c r="C312" s="124">
        <f t="shared" si="25"/>
        <v>1.05</v>
      </c>
      <c r="D312" s="234">
        <v>15500</v>
      </c>
      <c r="E312" s="46" t="s">
        <v>93</v>
      </c>
      <c r="F312" s="126">
        <f t="shared" si="21"/>
        <v>709752.75</v>
      </c>
      <c r="G312" s="127">
        <f>VLOOKUP($B312,Tabelas!$B$21:$C$450,2,0)</f>
        <v>43.61</v>
      </c>
      <c r="H312" s="316">
        <f t="shared" si="22"/>
        <v>16275</v>
      </c>
      <c r="I312" s="128">
        <v>0.05</v>
      </c>
      <c r="J312" s="129"/>
      <c r="K312" s="130">
        <v>1</v>
      </c>
      <c r="L312" s="119">
        <f t="shared" si="27"/>
        <v>1.05</v>
      </c>
      <c r="M312" s="130"/>
      <c r="O312" s="131"/>
      <c r="P312" s="132"/>
      <c r="Q312" s="133"/>
      <c r="R312" s="134"/>
      <c r="T312" s="134"/>
      <c r="U312" s="128"/>
    </row>
    <row r="313" spans="1:21" ht="12.75" hidden="1">
      <c r="A313" s="79"/>
      <c r="B313" s="315">
        <v>2108</v>
      </c>
      <c r="C313" s="124">
        <f t="shared" si="25"/>
        <v>1.05</v>
      </c>
      <c r="D313" s="234">
        <v>15500</v>
      </c>
      <c r="E313" s="46" t="s">
        <v>93</v>
      </c>
      <c r="F313" s="126">
        <f t="shared" si="21"/>
        <v>718866.75</v>
      </c>
      <c r="G313" s="127">
        <f>VLOOKUP($B313,Tabelas!$B$21:$C$450,2,0)</f>
        <v>44.17</v>
      </c>
      <c r="H313" s="316">
        <f t="shared" si="22"/>
        <v>16275</v>
      </c>
      <c r="I313" s="128">
        <v>0.05</v>
      </c>
      <c r="J313" s="129"/>
      <c r="K313" s="130">
        <v>1</v>
      </c>
      <c r="L313" s="119">
        <f t="shared" si="27"/>
        <v>1.05</v>
      </c>
      <c r="M313" s="130"/>
      <c r="O313" s="131"/>
      <c r="P313" s="132"/>
      <c r="Q313" s="133"/>
      <c r="R313" s="134"/>
      <c r="T313" s="134"/>
      <c r="U313" s="128"/>
    </row>
    <row r="314" spans="1:21" ht="12.75" hidden="1">
      <c r="A314" s="79"/>
      <c r="B314" s="315">
        <v>2109</v>
      </c>
      <c r="C314" s="124">
        <f t="shared" si="25"/>
        <v>1.05</v>
      </c>
      <c r="D314" s="234">
        <v>15500</v>
      </c>
      <c r="E314" s="46" t="s">
        <v>93</v>
      </c>
      <c r="F314" s="126">
        <f t="shared" si="21"/>
        <v>916770.75</v>
      </c>
      <c r="G314" s="127">
        <f>VLOOKUP($B314,Tabelas!$B$21:$C$450,2,0)</f>
        <v>56.33</v>
      </c>
      <c r="H314" s="316">
        <f t="shared" si="22"/>
        <v>16275</v>
      </c>
      <c r="I314" s="128">
        <v>0.05</v>
      </c>
      <c r="J314" s="129"/>
      <c r="K314" s="130">
        <v>1</v>
      </c>
      <c r="L314" s="119">
        <f t="shared" si="27"/>
        <v>1.05</v>
      </c>
      <c r="M314" s="130"/>
      <c r="O314" s="131"/>
      <c r="P314" s="132"/>
      <c r="Q314" s="133"/>
      <c r="R314" s="134"/>
      <c r="T314" s="134"/>
      <c r="U314" s="128"/>
    </row>
    <row r="315" spans="1:21" ht="12.75" hidden="1">
      <c r="A315" s="79"/>
      <c r="B315" s="315">
        <v>2110</v>
      </c>
      <c r="C315" s="124">
        <f t="shared" si="25"/>
        <v>1.05</v>
      </c>
      <c r="D315" s="234">
        <v>15500</v>
      </c>
      <c r="E315" s="46" t="s">
        <v>93</v>
      </c>
      <c r="F315" s="126">
        <f t="shared" si="21"/>
        <v>2665682.25</v>
      </c>
      <c r="G315" s="127">
        <f>VLOOKUP($B315,Tabelas!$B$21:$C$450,2,0)</f>
        <v>163.79</v>
      </c>
      <c r="H315" s="316">
        <f t="shared" si="22"/>
        <v>16275</v>
      </c>
      <c r="I315" s="128">
        <v>0.05</v>
      </c>
      <c r="J315" s="129"/>
      <c r="K315" s="130">
        <v>1</v>
      </c>
      <c r="L315" s="119">
        <f t="shared" si="27"/>
        <v>1.05</v>
      </c>
      <c r="M315" s="130"/>
      <c r="O315" s="131"/>
      <c r="P315" s="132"/>
      <c r="Q315" s="133"/>
      <c r="R315" s="134"/>
      <c r="T315" s="134"/>
      <c r="U315" s="128"/>
    </row>
    <row r="316" spans="1:21" ht="12.75" hidden="1">
      <c r="A316" s="79"/>
      <c r="B316" s="315">
        <v>2111</v>
      </c>
      <c r="C316" s="124">
        <f t="shared" si="25"/>
        <v>1.05</v>
      </c>
      <c r="D316" s="234">
        <v>15500</v>
      </c>
      <c r="E316" s="46" t="s">
        <v>93</v>
      </c>
      <c r="F316" s="126">
        <f t="shared" si="21"/>
        <v>819120.75</v>
      </c>
      <c r="G316" s="127">
        <f>VLOOKUP($B316,Tabelas!$B$21:$C$450,2,0)</f>
        <v>50.33</v>
      </c>
      <c r="H316" s="316">
        <f t="shared" si="22"/>
        <v>16275</v>
      </c>
      <c r="I316" s="128">
        <v>0.05</v>
      </c>
      <c r="J316" s="129"/>
      <c r="K316" s="130">
        <v>1</v>
      </c>
      <c r="L316" s="119">
        <f t="shared" si="27"/>
        <v>1.05</v>
      </c>
      <c r="M316" s="130"/>
      <c r="O316" s="131"/>
      <c r="P316" s="132"/>
      <c r="Q316" s="133"/>
      <c r="R316" s="134"/>
      <c r="T316" s="134"/>
      <c r="U316" s="128"/>
    </row>
    <row r="317" spans="1:21" ht="12.75" hidden="1">
      <c r="A317" s="79"/>
      <c r="B317" s="315">
        <v>2112</v>
      </c>
      <c r="C317" s="124">
        <f t="shared" si="25"/>
        <v>1.05</v>
      </c>
      <c r="D317" s="234">
        <v>15500</v>
      </c>
      <c r="E317" s="46" t="s">
        <v>93</v>
      </c>
      <c r="F317" s="126">
        <f t="shared" si="21"/>
        <v>746859.75</v>
      </c>
      <c r="G317" s="127">
        <f>VLOOKUP($B317,Tabelas!$B$21:$C$450,2,0)</f>
        <v>45.89</v>
      </c>
      <c r="H317" s="316">
        <f t="shared" si="22"/>
        <v>16275</v>
      </c>
      <c r="I317" s="128">
        <v>0.05</v>
      </c>
      <c r="J317" s="129"/>
      <c r="K317" s="130">
        <v>1</v>
      </c>
      <c r="L317" s="119">
        <f t="shared" si="27"/>
        <v>1.05</v>
      </c>
      <c r="M317" s="130"/>
      <c r="O317" s="131"/>
      <c r="P317" s="132"/>
      <c r="Q317" s="133"/>
      <c r="R317" s="134"/>
      <c r="T317" s="134"/>
      <c r="U317" s="128"/>
    </row>
    <row r="318" spans="1:21" ht="12.75">
      <c r="A318" s="79"/>
      <c r="B318" s="315" t="str">
        <f>Tabelas!B261</f>
        <v>21A</v>
      </c>
      <c r="C318" s="124">
        <f t="shared" si="25"/>
        <v>1.0709</v>
      </c>
      <c r="D318" s="234">
        <v>15500</v>
      </c>
      <c r="E318" s="46" t="s">
        <v>94</v>
      </c>
      <c r="F318" s="126">
        <f t="shared" si="21"/>
        <v>8034555.7579999994</v>
      </c>
      <c r="G318" s="127">
        <f>VLOOKUP($B318,Tabelas!$B$21:$C$450,2,0)</f>
        <v>484.04</v>
      </c>
      <c r="H318" s="316">
        <f t="shared" si="22"/>
        <v>16598.949999999997</v>
      </c>
      <c r="I318" s="128">
        <v>7.0900000000000005E-2</v>
      </c>
      <c r="J318" s="129"/>
      <c r="K318" s="130">
        <v>1</v>
      </c>
      <c r="L318" s="119">
        <f t="shared" si="23"/>
        <v>1.0709</v>
      </c>
      <c r="M318" s="130"/>
      <c r="N318" t="e">
        <f t="shared" si="24"/>
        <v>#VALUE!</v>
      </c>
      <c r="O318" s="131"/>
      <c r="P318" s="132"/>
      <c r="Q318" s="133"/>
      <c r="R318" s="134"/>
      <c r="T318" s="134"/>
      <c r="U318" s="128"/>
    </row>
    <row r="319" spans="1:21" ht="12.75" hidden="1">
      <c r="A319" s="79"/>
      <c r="B319" s="315" t="str">
        <f>Tabelas!B262</f>
        <v>21B</v>
      </c>
      <c r="C319" s="124">
        <f t="shared" si="25"/>
        <v>1.05</v>
      </c>
      <c r="D319" s="234">
        <v>15500</v>
      </c>
      <c r="E319" s="46" t="s">
        <v>93</v>
      </c>
      <c r="F319" s="126">
        <f t="shared" si="21"/>
        <v>6577053</v>
      </c>
      <c r="G319" s="127">
        <f>VLOOKUP($B319,Tabelas!$B$21:$C$450,2,0)</f>
        <v>404.12</v>
      </c>
      <c r="H319" s="316">
        <f t="shared" si="22"/>
        <v>16275</v>
      </c>
      <c r="I319" s="128">
        <v>0.05</v>
      </c>
      <c r="J319" s="129"/>
      <c r="K319" s="130">
        <v>1</v>
      </c>
      <c r="L319" s="119">
        <f t="shared" si="23"/>
        <v>1.05</v>
      </c>
      <c r="M319" s="130"/>
      <c r="N319" t="e">
        <f t="shared" si="24"/>
        <v>#VALUE!</v>
      </c>
      <c r="O319" s="131"/>
      <c r="P319" s="132"/>
      <c r="Q319" s="133"/>
      <c r="R319" s="134"/>
      <c r="T319" s="134"/>
      <c r="U319" s="128"/>
    </row>
    <row r="320" spans="1:21" ht="12.75" hidden="1">
      <c r="A320" s="79"/>
      <c r="B320" s="315">
        <f>Tabelas!B263</f>
        <v>21</v>
      </c>
      <c r="C320" s="124">
        <f t="shared" si="25"/>
        <v>1.05</v>
      </c>
      <c r="D320" s="234">
        <v>15500</v>
      </c>
      <c r="E320" s="46" t="s">
        <v>93</v>
      </c>
      <c r="F320" s="126">
        <f t="shared" si="21"/>
        <v>14454804</v>
      </c>
      <c r="G320" s="127">
        <f>VLOOKUP($B320,Tabelas!$B$21:$C$450,2,0)</f>
        <v>888.16</v>
      </c>
      <c r="H320" s="316">
        <f t="shared" si="22"/>
        <v>16275</v>
      </c>
      <c r="I320" s="128">
        <v>0.05</v>
      </c>
      <c r="J320" s="129"/>
      <c r="K320" s="130">
        <v>1</v>
      </c>
      <c r="L320" s="119">
        <f t="shared" si="23"/>
        <v>1.05</v>
      </c>
      <c r="M320" s="130"/>
      <c r="N320">
        <f t="shared" si="24"/>
        <v>21</v>
      </c>
      <c r="O320" s="131"/>
      <c r="P320" s="132"/>
      <c r="Q320" s="133"/>
      <c r="R320" s="134"/>
      <c r="T320" s="134"/>
      <c r="U320" s="128"/>
    </row>
    <row r="321" spans="1:21" ht="12.75" hidden="1">
      <c r="A321" s="79"/>
      <c r="B321" s="315">
        <v>2201</v>
      </c>
      <c r="C321" s="124">
        <f t="shared" ref="C321:C332" si="28">L321</f>
        <v>1.05</v>
      </c>
      <c r="D321" s="234">
        <v>15500</v>
      </c>
      <c r="E321" s="46" t="s">
        <v>93</v>
      </c>
      <c r="F321" s="126">
        <f t="shared" ref="F321:F332" si="29">G321*D321*C321</f>
        <v>1142179.5</v>
      </c>
      <c r="G321" s="127">
        <f>VLOOKUP($B321,Tabelas!$B$21:$C$450,2,0)</f>
        <v>70.180000000000007</v>
      </c>
      <c r="H321" s="316">
        <f t="shared" ref="H321:H332" si="30">F321/G321</f>
        <v>16274.999999999998</v>
      </c>
      <c r="I321" s="128">
        <v>0.05</v>
      </c>
      <c r="J321" s="129"/>
      <c r="K321" s="130">
        <v>1</v>
      </c>
      <c r="L321" s="119">
        <f t="shared" ref="L321:L332" si="31">SUM(I321:K321)</f>
        <v>1.05</v>
      </c>
      <c r="M321" s="130"/>
      <c r="O321" s="131"/>
      <c r="P321" s="132"/>
      <c r="Q321" s="133"/>
      <c r="R321" s="134"/>
      <c r="T321" s="134"/>
      <c r="U321" s="128"/>
    </row>
    <row r="322" spans="1:21" ht="12.75" hidden="1">
      <c r="A322" s="79"/>
      <c r="B322" s="315">
        <v>2202</v>
      </c>
      <c r="C322" s="124">
        <f t="shared" si="28"/>
        <v>1.05</v>
      </c>
      <c r="D322" s="234">
        <v>15500</v>
      </c>
      <c r="E322" s="46" t="s">
        <v>93</v>
      </c>
      <c r="F322" s="126">
        <f t="shared" si="29"/>
        <v>3714117.75</v>
      </c>
      <c r="G322" s="127">
        <f>VLOOKUP($B322,Tabelas!$B$21:$C$450,2,0)</f>
        <v>228.21</v>
      </c>
      <c r="H322" s="316">
        <f t="shared" si="30"/>
        <v>16275</v>
      </c>
      <c r="I322" s="128">
        <v>0.05</v>
      </c>
      <c r="J322" s="129"/>
      <c r="K322" s="130">
        <v>1</v>
      </c>
      <c r="L322" s="119">
        <f t="shared" si="31"/>
        <v>1.05</v>
      </c>
      <c r="M322" s="130"/>
      <c r="O322" s="131"/>
      <c r="P322" s="132"/>
      <c r="Q322" s="133"/>
      <c r="R322" s="134"/>
      <c r="T322" s="134"/>
      <c r="U322" s="128"/>
    </row>
    <row r="323" spans="1:21" ht="12.75" hidden="1">
      <c r="A323" s="79"/>
      <c r="B323" s="315">
        <v>2203</v>
      </c>
      <c r="C323" s="124">
        <f t="shared" si="28"/>
        <v>1.05</v>
      </c>
      <c r="D323" s="234">
        <v>15500</v>
      </c>
      <c r="E323" s="46" t="s">
        <v>93</v>
      </c>
      <c r="F323" s="126">
        <f t="shared" si="29"/>
        <v>777619.5</v>
      </c>
      <c r="G323" s="127">
        <f>VLOOKUP($B323,Tabelas!$B$21:$C$450,2,0)</f>
        <v>47.78</v>
      </c>
      <c r="H323" s="316">
        <f t="shared" si="30"/>
        <v>16275</v>
      </c>
      <c r="I323" s="128">
        <v>0.05</v>
      </c>
      <c r="J323" s="129"/>
      <c r="K323" s="130">
        <v>1</v>
      </c>
      <c r="L323" s="119">
        <f t="shared" si="31"/>
        <v>1.05</v>
      </c>
      <c r="M323" s="130"/>
      <c r="O323" s="131"/>
      <c r="P323" s="132"/>
      <c r="Q323" s="133"/>
      <c r="R323" s="134"/>
      <c r="T323" s="134"/>
      <c r="U323" s="128"/>
    </row>
    <row r="324" spans="1:21" ht="12.75" hidden="1">
      <c r="A324" s="79"/>
      <c r="B324" s="315">
        <v>2204</v>
      </c>
      <c r="C324" s="124">
        <f t="shared" si="28"/>
        <v>1.05</v>
      </c>
      <c r="D324" s="234">
        <v>15500</v>
      </c>
      <c r="E324" s="46" t="s">
        <v>93</v>
      </c>
      <c r="F324" s="126">
        <f t="shared" si="29"/>
        <v>628052.25</v>
      </c>
      <c r="G324" s="127">
        <f>VLOOKUP($B324,Tabelas!$B$21:$C$450,2,0)</f>
        <v>38.590000000000003</v>
      </c>
      <c r="H324" s="316">
        <f t="shared" si="30"/>
        <v>16274.999999999998</v>
      </c>
      <c r="I324" s="128">
        <v>0.05</v>
      </c>
      <c r="J324" s="129"/>
      <c r="K324" s="130">
        <v>1</v>
      </c>
      <c r="L324" s="119">
        <f t="shared" si="31"/>
        <v>1.05</v>
      </c>
      <c r="M324" s="130"/>
      <c r="O324" s="131"/>
      <c r="P324" s="132"/>
      <c r="Q324" s="133"/>
      <c r="R324" s="134"/>
      <c r="T324" s="134"/>
      <c r="U324" s="128"/>
    </row>
    <row r="325" spans="1:21" ht="12.75" hidden="1">
      <c r="A325" s="79"/>
      <c r="B325" s="315">
        <v>2205</v>
      </c>
      <c r="C325" s="124">
        <f t="shared" si="28"/>
        <v>1.05</v>
      </c>
      <c r="D325" s="234">
        <v>15500</v>
      </c>
      <c r="E325" s="46" t="s">
        <v>93</v>
      </c>
      <c r="F325" s="126">
        <f t="shared" si="29"/>
        <v>533494.5</v>
      </c>
      <c r="G325" s="127">
        <f>VLOOKUP($B325,Tabelas!$B$21:$C$450,2,0)</f>
        <v>32.78</v>
      </c>
      <c r="H325" s="316">
        <f t="shared" si="30"/>
        <v>16275</v>
      </c>
      <c r="I325" s="128">
        <v>0.05</v>
      </c>
      <c r="J325" s="129"/>
      <c r="K325" s="130">
        <v>1</v>
      </c>
      <c r="L325" s="119">
        <f t="shared" si="31"/>
        <v>1.05</v>
      </c>
      <c r="M325" s="130"/>
      <c r="O325" s="131"/>
      <c r="P325" s="132"/>
      <c r="Q325" s="133"/>
      <c r="R325" s="134"/>
      <c r="T325" s="134"/>
      <c r="U325" s="128"/>
    </row>
    <row r="326" spans="1:21" ht="12.75" hidden="1">
      <c r="A326" s="79"/>
      <c r="B326" s="315">
        <v>2206</v>
      </c>
      <c r="C326" s="124">
        <f t="shared" si="28"/>
        <v>1.05</v>
      </c>
      <c r="D326" s="234">
        <v>15500</v>
      </c>
      <c r="E326" s="46" t="s">
        <v>93</v>
      </c>
      <c r="F326" s="126">
        <f t="shared" si="29"/>
        <v>714309.75</v>
      </c>
      <c r="G326" s="127">
        <f>VLOOKUP($B326,Tabelas!$B$21:$C$450,2,0)</f>
        <v>43.89</v>
      </c>
      <c r="H326" s="316">
        <f t="shared" si="30"/>
        <v>16275</v>
      </c>
      <c r="I326" s="128">
        <v>0.05</v>
      </c>
      <c r="J326" s="129"/>
      <c r="K326" s="130">
        <v>1</v>
      </c>
      <c r="L326" s="119">
        <f t="shared" si="31"/>
        <v>1.05</v>
      </c>
      <c r="M326" s="130"/>
      <c r="O326" s="131"/>
      <c r="P326" s="132"/>
      <c r="Q326" s="133"/>
      <c r="R326" s="134"/>
      <c r="T326" s="134"/>
      <c r="U326" s="128"/>
    </row>
    <row r="327" spans="1:21" ht="12.75" hidden="1">
      <c r="A327" s="79"/>
      <c r="B327" s="315">
        <v>2207</v>
      </c>
      <c r="C327" s="124">
        <f t="shared" si="28"/>
        <v>1.05</v>
      </c>
      <c r="D327" s="234">
        <v>15500</v>
      </c>
      <c r="E327" s="46" t="s">
        <v>93</v>
      </c>
      <c r="F327" s="126">
        <f t="shared" si="29"/>
        <v>709752.75</v>
      </c>
      <c r="G327" s="127">
        <f>VLOOKUP($B327,Tabelas!$B$21:$C$450,2,0)</f>
        <v>43.61</v>
      </c>
      <c r="H327" s="316">
        <f t="shared" si="30"/>
        <v>16275</v>
      </c>
      <c r="I327" s="128">
        <v>0.05</v>
      </c>
      <c r="J327" s="129"/>
      <c r="K327" s="130">
        <v>1</v>
      </c>
      <c r="L327" s="119">
        <f t="shared" si="31"/>
        <v>1.05</v>
      </c>
      <c r="M327" s="130"/>
      <c r="O327" s="131"/>
      <c r="P327" s="132"/>
      <c r="Q327" s="133"/>
      <c r="R327" s="134"/>
      <c r="T327" s="134"/>
      <c r="U327" s="128"/>
    </row>
    <row r="328" spans="1:21" ht="12.75" hidden="1">
      <c r="A328" s="79"/>
      <c r="B328" s="315">
        <v>2208</v>
      </c>
      <c r="C328" s="124">
        <f t="shared" si="28"/>
        <v>1.05</v>
      </c>
      <c r="D328" s="234">
        <v>15500</v>
      </c>
      <c r="E328" s="46" t="s">
        <v>93</v>
      </c>
      <c r="F328" s="126">
        <f t="shared" si="29"/>
        <v>718866.75</v>
      </c>
      <c r="G328" s="127">
        <f>VLOOKUP($B328,Tabelas!$B$21:$C$450,2,0)</f>
        <v>44.17</v>
      </c>
      <c r="H328" s="316">
        <f t="shared" si="30"/>
        <v>16275</v>
      </c>
      <c r="I328" s="128">
        <v>0.05</v>
      </c>
      <c r="J328" s="129"/>
      <c r="K328" s="130">
        <v>1</v>
      </c>
      <c r="L328" s="119">
        <f t="shared" si="31"/>
        <v>1.05</v>
      </c>
      <c r="M328" s="130"/>
      <c r="O328" s="131"/>
      <c r="P328" s="132"/>
      <c r="Q328" s="133"/>
      <c r="R328" s="134"/>
      <c r="T328" s="134"/>
      <c r="U328" s="128"/>
    </row>
    <row r="329" spans="1:21" ht="12.75" hidden="1">
      <c r="A329" s="79"/>
      <c r="B329" s="315">
        <v>2209</v>
      </c>
      <c r="C329" s="124">
        <f t="shared" si="28"/>
        <v>1.05</v>
      </c>
      <c r="D329" s="234">
        <v>15500</v>
      </c>
      <c r="E329" s="46" t="s">
        <v>93</v>
      </c>
      <c r="F329" s="126">
        <f t="shared" si="29"/>
        <v>916770.75</v>
      </c>
      <c r="G329" s="127">
        <f>VLOOKUP($B329,Tabelas!$B$21:$C$450,2,0)</f>
        <v>56.33</v>
      </c>
      <c r="H329" s="316">
        <f t="shared" si="30"/>
        <v>16275</v>
      </c>
      <c r="I329" s="128">
        <v>0.05</v>
      </c>
      <c r="J329" s="129"/>
      <c r="K329" s="130">
        <v>1</v>
      </c>
      <c r="L329" s="119">
        <f t="shared" si="31"/>
        <v>1.05</v>
      </c>
      <c r="M329" s="130"/>
      <c r="O329" s="131"/>
      <c r="P329" s="132"/>
      <c r="Q329" s="133"/>
      <c r="R329" s="134"/>
      <c r="T329" s="134"/>
      <c r="U329" s="128"/>
    </row>
    <row r="330" spans="1:21" ht="12.75" hidden="1">
      <c r="A330" s="79"/>
      <c r="B330" s="315">
        <v>2210</v>
      </c>
      <c r="C330" s="124">
        <f t="shared" si="28"/>
        <v>1.05</v>
      </c>
      <c r="D330" s="234">
        <v>15500</v>
      </c>
      <c r="E330" s="46" t="s">
        <v>93</v>
      </c>
      <c r="F330" s="126">
        <f t="shared" si="29"/>
        <v>2665682.25</v>
      </c>
      <c r="G330" s="127">
        <f>VLOOKUP($B330,Tabelas!$B$21:$C$450,2,0)</f>
        <v>163.79</v>
      </c>
      <c r="H330" s="316">
        <f t="shared" si="30"/>
        <v>16275</v>
      </c>
      <c r="I330" s="128">
        <v>0.05</v>
      </c>
      <c r="J330" s="129"/>
      <c r="K330" s="130">
        <v>1</v>
      </c>
      <c r="L330" s="119">
        <f t="shared" si="31"/>
        <v>1.05</v>
      </c>
      <c r="M330" s="130"/>
      <c r="O330" s="131"/>
      <c r="P330" s="132"/>
      <c r="Q330" s="133"/>
      <c r="R330" s="134"/>
      <c r="T330" s="134"/>
      <c r="U330" s="128"/>
    </row>
    <row r="331" spans="1:21" ht="12.75" hidden="1">
      <c r="A331" s="79"/>
      <c r="B331" s="315">
        <v>2211</v>
      </c>
      <c r="C331" s="124">
        <f t="shared" si="28"/>
        <v>1.05</v>
      </c>
      <c r="D331" s="234">
        <v>15500</v>
      </c>
      <c r="E331" s="46" t="s">
        <v>93</v>
      </c>
      <c r="F331" s="126">
        <f t="shared" si="29"/>
        <v>819120.75</v>
      </c>
      <c r="G331" s="127">
        <f>VLOOKUP($B331,Tabelas!$B$21:$C$450,2,0)</f>
        <v>50.33</v>
      </c>
      <c r="H331" s="316">
        <f t="shared" si="30"/>
        <v>16275</v>
      </c>
      <c r="I331" s="128">
        <v>0.05</v>
      </c>
      <c r="J331" s="129"/>
      <c r="K331" s="130">
        <v>1</v>
      </c>
      <c r="L331" s="119">
        <f t="shared" si="31"/>
        <v>1.05</v>
      </c>
      <c r="M331" s="130"/>
      <c r="O331" s="131"/>
      <c r="P331" s="132"/>
      <c r="Q331" s="133"/>
      <c r="R331" s="134"/>
      <c r="T331" s="134"/>
      <c r="U331" s="128"/>
    </row>
    <row r="332" spans="1:21" ht="12.75" hidden="1">
      <c r="A332" s="79"/>
      <c r="B332" s="315">
        <v>2212</v>
      </c>
      <c r="C332" s="124">
        <f t="shared" si="28"/>
        <v>1.05</v>
      </c>
      <c r="D332" s="234">
        <v>15500</v>
      </c>
      <c r="E332" s="46" t="s">
        <v>93</v>
      </c>
      <c r="F332" s="126">
        <f t="shared" si="29"/>
        <v>746859.75</v>
      </c>
      <c r="G332" s="127">
        <f>VLOOKUP($B332,Tabelas!$B$21:$C$450,2,0)</f>
        <v>45.89</v>
      </c>
      <c r="H332" s="316">
        <f t="shared" si="30"/>
        <v>16275</v>
      </c>
      <c r="I332" s="128">
        <v>0.05</v>
      </c>
      <c r="J332" s="129"/>
      <c r="K332" s="130">
        <v>1</v>
      </c>
      <c r="L332" s="119">
        <f t="shared" si="31"/>
        <v>1.05</v>
      </c>
      <c r="M332" s="130"/>
      <c r="O332" s="131"/>
      <c r="P332" s="132"/>
      <c r="Q332" s="133"/>
      <c r="R332" s="134"/>
      <c r="T332" s="134"/>
      <c r="U332" s="128"/>
    </row>
    <row r="333" spans="1:21" ht="12.75" hidden="1">
      <c r="A333" s="79"/>
      <c r="B333" s="315" t="str">
        <f>Tabelas!B276</f>
        <v>22A</v>
      </c>
      <c r="C333" s="124">
        <f t="shared" si="25"/>
        <v>1.05</v>
      </c>
      <c r="D333" s="234">
        <v>15500</v>
      </c>
      <c r="E333" s="46" t="s">
        <v>93</v>
      </c>
      <c r="F333" s="126">
        <f t="shared" si="21"/>
        <v>7509773.25</v>
      </c>
      <c r="G333" s="127">
        <f>VLOOKUP($B333,Tabelas!$B$21:$C$450,2,0)</f>
        <v>461.43</v>
      </c>
      <c r="H333" s="316">
        <f t="shared" si="22"/>
        <v>16275</v>
      </c>
      <c r="I333" s="128">
        <v>0.05</v>
      </c>
      <c r="J333" s="129"/>
      <c r="K333" s="130">
        <v>1</v>
      </c>
      <c r="L333" s="119">
        <f t="shared" si="23"/>
        <v>1.05</v>
      </c>
      <c r="M333" s="130"/>
      <c r="N333" t="e">
        <f t="shared" si="24"/>
        <v>#VALUE!</v>
      </c>
      <c r="O333" s="131"/>
      <c r="P333" s="132"/>
      <c r="Q333" s="133"/>
      <c r="R333" s="134"/>
      <c r="T333" s="134"/>
      <c r="U333" s="128"/>
    </row>
    <row r="334" spans="1:21" ht="12.75" hidden="1">
      <c r="A334" s="79"/>
      <c r="B334" s="315" t="str">
        <f>Tabelas!B277</f>
        <v>22B</v>
      </c>
      <c r="C334" s="124">
        <f t="shared" si="25"/>
        <v>1.05</v>
      </c>
      <c r="D334" s="234">
        <v>15500</v>
      </c>
      <c r="E334" s="46" t="s">
        <v>93</v>
      </c>
      <c r="F334" s="126">
        <f t="shared" si="21"/>
        <v>6577053</v>
      </c>
      <c r="G334" s="127">
        <f>VLOOKUP($B334,Tabelas!$B$21:$C$450,2,0)</f>
        <v>404.12</v>
      </c>
      <c r="H334" s="316">
        <f t="shared" si="22"/>
        <v>16275</v>
      </c>
      <c r="I334" s="128">
        <v>0.05</v>
      </c>
      <c r="J334" s="129"/>
      <c r="K334" s="130">
        <v>1</v>
      </c>
      <c r="L334" s="119">
        <f t="shared" si="23"/>
        <v>1.05</v>
      </c>
      <c r="M334" s="130"/>
      <c r="N334" t="e">
        <f t="shared" si="24"/>
        <v>#VALUE!</v>
      </c>
      <c r="O334" s="131"/>
      <c r="P334" s="132"/>
      <c r="Q334" s="133"/>
      <c r="R334" s="134"/>
      <c r="T334" s="134"/>
      <c r="U334" s="128"/>
    </row>
    <row r="335" spans="1:21" ht="12.75" hidden="1">
      <c r="A335" s="79"/>
      <c r="B335" s="315">
        <f>Tabelas!B278</f>
        <v>22</v>
      </c>
      <c r="C335" s="124">
        <f t="shared" si="25"/>
        <v>1.05</v>
      </c>
      <c r="D335" s="234">
        <v>15500</v>
      </c>
      <c r="E335" s="46" t="s">
        <v>93</v>
      </c>
      <c r="F335" s="126">
        <f t="shared" si="21"/>
        <v>14086826.25</v>
      </c>
      <c r="G335" s="127">
        <f>VLOOKUP($B335,Tabelas!$B$21:$C$450,2,0)</f>
        <v>865.55</v>
      </c>
      <c r="H335" s="316">
        <f>F335/G335</f>
        <v>16275</v>
      </c>
      <c r="I335" s="128">
        <v>0.05</v>
      </c>
      <c r="J335" s="129"/>
      <c r="K335" s="130">
        <v>1</v>
      </c>
      <c r="L335" s="119">
        <f t="shared" si="23"/>
        <v>1.05</v>
      </c>
      <c r="M335" s="130"/>
      <c r="N335">
        <f t="shared" si="24"/>
        <v>22</v>
      </c>
      <c r="O335" s="131"/>
      <c r="P335" s="132"/>
      <c r="Q335" s="133"/>
      <c r="R335" s="134"/>
      <c r="T335" s="134"/>
      <c r="U335" s="128"/>
    </row>
    <row r="336" spans="1:21" ht="12.75" hidden="1">
      <c r="A336" s="79"/>
      <c r="B336" s="315">
        <v>2301</v>
      </c>
      <c r="C336" s="124">
        <f t="shared" ref="C336:C347" si="32">L336</f>
        <v>1.05</v>
      </c>
      <c r="D336" s="234">
        <v>15500</v>
      </c>
      <c r="E336" s="46" t="s">
        <v>93</v>
      </c>
      <c r="F336" s="126">
        <f t="shared" ref="F336:F347" si="33">G336*D336*C336</f>
        <v>1142179.5</v>
      </c>
      <c r="G336" s="127">
        <f>VLOOKUP($B336,Tabelas!$B$21:$C$450,2,0)</f>
        <v>70.180000000000007</v>
      </c>
      <c r="H336" s="316">
        <f t="shared" ref="H336:H347" si="34">F336/G336</f>
        <v>16274.999999999998</v>
      </c>
      <c r="I336" s="128">
        <v>0.05</v>
      </c>
      <c r="J336" s="129"/>
      <c r="K336" s="130">
        <v>1</v>
      </c>
      <c r="L336" s="119">
        <f t="shared" ref="L336:L347" si="35">SUM(I336:K336)</f>
        <v>1.05</v>
      </c>
      <c r="M336" s="130"/>
      <c r="O336" s="131"/>
      <c r="P336" s="132"/>
      <c r="Q336" s="133"/>
      <c r="R336" s="134"/>
      <c r="T336" s="134"/>
      <c r="U336" s="128"/>
    </row>
    <row r="337" spans="1:21" ht="12.75" hidden="1">
      <c r="A337" s="79"/>
      <c r="B337" s="315">
        <v>2302</v>
      </c>
      <c r="C337" s="124">
        <f t="shared" si="32"/>
        <v>1.05</v>
      </c>
      <c r="D337" s="234">
        <v>15500</v>
      </c>
      <c r="E337" s="46" t="s">
        <v>93</v>
      </c>
      <c r="F337" s="126">
        <f t="shared" si="33"/>
        <v>3560481.75</v>
      </c>
      <c r="G337" s="127">
        <f>VLOOKUP($B337,Tabelas!$B$21:$C$450,2,0)</f>
        <v>218.77</v>
      </c>
      <c r="H337" s="316">
        <f t="shared" si="34"/>
        <v>16275</v>
      </c>
      <c r="I337" s="128">
        <v>0.05</v>
      </c>
      <c r="J337" s="129"/>
      <c r="K337" s="130">
        <v>1</v>
      </c>
      <c r="L337" s="119">
        <f t="shared" si="35"/>
        <v>1.05</v>
      </c>
      <c r="M337" s="130"/>
      <c r="O337" s="131"/>
      <c r="P337" s="132"/>
      <c r="Q337" s="133"/>
      <c r="R337" s="134"/>
      <c r="T337" s="134"/>
      <c r="U337" s="128"/>
    </row>
    <row r="338" spans="1:21" ht="12.75" hidden="1">
      <c r="A338" s="79"/>
      <c r="B338" s="315">
        <v>2303</v>
      </c>
      <c r="C338" s="124">
        <f t="shared" si="32"/>
        <v>1.05</v>
      </c>
      <c r="D338" s="234">
        <v>15500</v>
      </c>
      <c r="E338" s="46" t="s">
        <v>93</v>
      </c>
      <c r="F338" s="126">
        <f t="shared" si="33"/>
        <v>837023.25</v>
      </c>
      <c r="G338" s="127">
        <f>VLOOKUP($B338,Tabelas!$B$21:$C$450,2,0)</f>
        <v>51.43</v>
      </c>
      <c r="H338" s="316">
        <f t="shared" si="34"/>
        <v>16275</v>
      </c>
      <c r="I338" s="128">
        <v>0.05</v>
      </c>
      <c r="J338" s="129"/>
      <c r="K338" s="130">
        <v>1</v>
      </c>
      <c r="L338" s="119">
        <f t="shared" si="35"/>
        <v>1.05</v>
      </c>
      <c r="M338" s="130"/>
      <c r="O338" s="131"/>
      <c r="P338" s="132"/>
      <c r="Q338" s="133"/>
      <c r="R338" s="134"/>
      <c r="T338" s="134"/>
      <c r="U338" s="128"/>
    </row>
    <row r="339" spans="1:21" ht="12.75" hidden="1">
      <c r="A339" s="79"/>
      <c r="B339" s="315">
        <v>2304</v>
      </c>
      <c r="C339" s="124">
        <f t="shared" si="32"/>
        <v>1.05</v>
      </c>
      <c r="D339" s="234">
        <v>15500</v>
      </c>
      <c r="E339" s="46" t="s">
        <v>93</v>
      </c>
      <c r="F339" s="126">
        <f t="shared" si="33"/>
        <v>772248.75</v>
      </c>
      <c r="G339" s="127">
        <f>VLOOKUP($B339,Tabelas!$B$21:$C$450,2,0)</f>
        <v>47.45</v>
      </c>
      <c r="H339" s="316">
        <f t="shared" si="34"/>
        <v>16274.999999999998</v>
      </c>
      <c r="I339" s="128">
        <v>0.05</v>
      </c>
      <c r="J339" s="129"/>
      <c r="K339" s="130">
        <v>1</v>
      </c>
      <c r="L339" s="119">
        <f t="shared" si="35"/>
        <v>1.05</v>
      </c>
      <c r="M339" s="130"/>
      <c r="O339" s="131"/>
      <c r="P339" s="132"/>
      <c r="Q339" s="133"/>
      <c r="R339" s="134"/>
      <c r="T339" s="134"/>
      <c r="U339" s="128"/>
    </row>
    <row r="340" spans="1:21" ht="12.75" hidden="1">
      <c r="A340" s="79"/>
      <c r="B340" s="315">
        <v>2305</v>
      </c>
      <c r="C340" s="124">
        <f t="shared" si="32"/>
        <v>1.05</v>
      </c>
      <c r="D340" s="234">
        <v>15500</v>
      </c>
      <c r="E340" s="46" t="s">
        <v>93</v>
      </c>
      <c r="F340" s="126">
        <f t="shared" si="33"/>
        <v>656045.25</v>
      </c>
      <c r="G340" s="127">
        <f>VLOOKUP($B340,Tabelas!$B$21:$C$450,2,0)</f>
        <v>40.31</v>
      </c>
      <c r="H340" s="316">
        <f t="shared" si="34"/>
        <v>16274.999999999998</v>
      </c>
      <c r="I340" s="128">
        <v>0.05</v>
      </c>
      <c r="J340" s="129"/>
      <c r="K340" s="130">
        <v>1</v>
      </c>
      <c r="L340" s="119">
        <f t="shared" si="35"/>
        <v>1.05</v>
      </c>
      <c r="M340" s="130"/>
      <c r="O340" s="131"/>
      <c r="P340" s="132"/>
      <c r="Q340" s="133"/>
      <c r="R340" s="134"/>
      <c r="T340" s="134"/>
      <c r="U340" s="128"/>
    </row>
    <row r="341" spans="1:21" ht="12.75" hidden="1">
      <c r="A341" s="79"/>
      <c r="B341" s="315">
        <v>2306</v>
      </c>
      <c r="C341" s="124">
        <f t="shared" si="32"/>
        <v>1.05</v>
      </c>
      <c r="D341" s="234">
        <v>15500</v>
      </c>
      <c r="E341" s="46" t="s">
        <v>93</v>
      </c>
      <c r="F341" s="126">
        <f t="shared" si="33"/>
        <v>756136.5</v>
      </c>
      <c r="G341" s="127">
        <f>VLOOKUP($B341,Tabelas!$B$21:$C$450,2,0)</f>
        <v>46.46</v>
      </c>
      <c r="H341" s="316">
        <f t="shared" si="34"/>
        <v>16275</v>
      </c>
      <c r="I341" s="128">
        <v>0.05</v>
      </c>
      <c r="J341" s="129"/>
      <c r="K341" s="130">
        <v>1</v>
      </c>
      <c r="L341" s="119">
        <f t="shared" si="35"/>
        <v>1.05</v>
      </c>
      <c r="M341" s="130"/>
      <c r="O341" s="131"/>
      <c r="P341" s="132"/>
      <c r="Q341" s="133"/>
      <c r="R341" s="134"/>
      <c r="T341" s="134"/>
      <c r="U341" s="128"/>
    </row>
    <row r="342" spans="1:21" ht="12.75" hidden="1">
      <c r="A342" s="79"/>
      <c r="B342" s="315">
        <v>2307</v>
      </c>
      <c r="C342" s="124">
        <f t="shared" si="32"/>
        <v>1.05</v>
      </c>
      <c r="D342" s="234">
        <v>15500</v>
      </c>
      <c r="E342" s="46" t="s">
        <v>93</v>
      </c>
      <c r="F342" s="126">
        <f t="shared" si="33"/>
        <v>709752.75</v>
      </c>
      <c r="G342" s="127">
        <f>VLOOKUP($B342,Tabelas!$B$21:$C$450,2,0)</f>
        <v>43.61</v>
      </c>
      <c r="H342" s="316">
        <f t="shared" si="34"/>
        <v>16275</v>
      </c>
      <c r="I342" s="128">
        <v>0.05</v>
      </c>
      <c r="J342" s="129"/>
      <c r="K342" s="130">
        <v>1</v>
      </c>
      <c r="L342" s="119">
        <f t="shared" si="35"/>
        <v>1.05</v>
      </c>
      <c r="M342" s="130"/>
      <c r="O342" s="131"/>
      <c r="P342" s="132"/>
      <c r="Q342" s="133"/>
      <c r="R342" s="134"/>
      <c r="T342" s="134"/>
      <c r="U342" s="128"/>
    </row>
    <row r="343" spans="1:21" ht="12.75" hidden="1">
      <c r="A343" s="79"/>
      <c r="B343" s="315">
        <v>2308</v>
      </c>
      <c r="C343" s="124">
        <f t="shared" si="32"/>
        <v>1.05</v>
      </c>
      <c r="D343" s="234">
        <v>15500</v>
      </c>
      <c r="E343" s="46" t="s">
        <v>93</v>
      </c>
      <c r="F343" s="126">
        <f t="shared" si="33"/>
        <v>718866.75</v>
      </c>
      <c r="G343" s="127">
        <f>VLOOKUP($B343,Tabelas!$B$21:$C$450,2,0)</f>
        <v>44.17</v>
      </c>
      <c r="H343" s="316">
        <f t="shared" si="34"/>
        <v>16275</v>
      </c>
      <c r="I343" s="128">
        <v>0.05</v>
      </c>
      <c r="J343" s="129"/>
      <c r="K343" s="130">
        <v>1</v>
      </c>
      <c r="L343" s="119">
        <f t="shared" si="35"/>
        <v>1.05</v>
      </c>
      <c r="M343" s="130"/>
      <c r="O343" s="131"/>
      <c r="P343" s="132"/>
      <c r="Q343" s="133"/>
      <c r="R343" s="134"/>
      <c r="T343" s="134"/>
      <c r="U343" s="128"/>
    </row>
    <row r="344" spans="1:21" ht="12.75" hidden="1">
      <c r="A344" s="79"/>
      <c r="B344" s="315">
        <v>2309</v>
      </c>
      <c r="C344" s="124">
        <f t="shared" si="32"/>
        <v>1.05</v>
      </c>
      <c r="D344" s="234">
        <v>15500</v>
      </c>
      <c r="E344" s="46" t="s">
        <v>93</v>
      </c>
      <c r="F344" s="126">
        <f t="shared" si="33"/>
        <v>916770.75</v>
      </c>
      <c r="G344" s="127">
        <f>VLOOKUP($B344,Tabelas!$B$21:$C$450,2,0)</f>
        <v>56.33</v>
      </c>
      <c r="H344" s="316">
        <f t="shared" si="34"/>
        <v>16275</v>
      </c>
      <c r="I344" s="128">
        <v>0.05</v>
      </c>
      <c r="J344" s="129"/>
      <c r="K344" s="130">
        <v>1</v>
      </c>
      <c r="L344" s="119">
        <f t="shared" si="35"/>
        <v>1.05</v>
      </c>
      <c r="M344" s="130"/>
      <c r="O344" s="131"/>
      <c r="P344" s="132"/>
      <c r="Q344" s="133"/>
      <c r="R344" s="134"/>
      <c r="T344" s="134"/>
      <c r="U344" s="128"/>
    </row>
    <row r="345" spans="1:21" ht="12.75" hidden="1">
      <c r="A345" s="79"/>
      <c r="B345" s="315">
        <v>2310</v>
      </c>
      <c r="C345" s="124">
        <f t="shared" si="32"/>
        <v>1.05</v>
      </c>
      <c r="D345" s="234">
        <v>15500</v>
      </c>
      <c r="E345" s="46" t="s">
        <v>93</v>
      </c>
      <c r="F345" s="126">
        <f t="shared" si="33"/>
        <v>2665682.25</v>
      </c>
      <c r="G345" s="127">
        <f>VLOOKUP($B345,Tabelas!$B$21:$C$450,2,0)</f>
        <v>163.79</v>
      </c>
      <c r="H345" s="316">
        <f t="shared" si="34"/>
        <v>16275</v>
      </c>
      <c r="I345" s="128">
        <v>0.05</v>
      </c>
      <c r="J345" s="129"/>
      <c r="K345" s="130">
        <v>1</v>
      </c>
      <c r="L345" s="119">
        <f t="shared" si="35"/>
        <v>1.05</v>
      </c>
      <c r="M345" s="130"/>
      <c r="O345" s="131"/>
      <c r="P345" s="132"/>
      <c r="Q345" s="133"/>
      <c r="R345" s="134"/>
      <c r="T345" s="134"/>
      <c r="U345" s="128"/>
    </row>
    <row r="346" spans="1:21" ht="12.75" hidden="1">
      <c r="A346" s="79"/>
      <c r="B346" s="315">
        <v>2311</v>
      </c>
      <c r="C346" s="124">
        <f t="shared" si="32"/>
        <v>1.05</v>
      </c>
      <c r="D346" s="234">
        <v>15500</v>
      </c>
      <c r="E346" s="46" t="s">
        <v>93</v>
      </c>
      <c r="F346" s="126">
        <f t="shared" si="33"/>
        <v>819120.75</v>
      </c>
      <c r="G346" s="127">
        <f>VLOOKUP($B346,Tabelas!$B$21:$C$450,2,0)</f>
        <v>50.33</v>
      </c>
      <c r="H346" s="316">
        <f t="shared" si="34"/>
        <v>16275</v>
      </c>
      <c r="I346" s="128">
        <v>0.05</v>
      </c>
      <c r="J346" s="129"/>
      <c r="K346" s="130">
        <v>1</v>
      </c>
      <c r="L346" s="119">
        <f t="shared" si="35"/>
        <v>1.05</v>
      </c>
      <c r="M346" s="130"/>
      <c r="O346" s="131"/>
      <c r="P346" s="132"/>
      <c r="Q346" s="133"/>
      <c r="R346" s="134"/>
      <c r="T346" s="134"/>
      <c r="U346" s="128"/>
    </row>
    <row r="347" spans="1:21" ht="12.75" hidden="1">
      <c r="A347" s="79"/>
      <c r="B347" s="315">
        <v>2312</v>
      </c>
      <c r="C347" s="124">
        <f t="shared" si="32"/>
        <v>1.05</v>
      </c>
      <c r="D347" s="234">
        <v>15500</v>
      </c>
      <c r="E347" s="46" t="s">
        <v>93</v>
      </c>
      <c r="F347" s="126">
        <f t="shared" si="33"/>
        <v>746859.75</v>
      </c>
      <c r="G347" s="127">
        <f>VLOOKUP($B347,Tabelas!$B$21:$C$450,2,0)</f>
        <v>45.89</v>
      </c>
      <c r="H347" s="316">
        <f t="shared" si="34"/>
        <v>16275</v>
      </c>
      <c r="I347" s="128">
        <v>0.05</v>
      </c>
      <c r="J347" s="129"/>
      <c r="K347" s="130">
        <v>1</v>
      </c>
      <c r="L347" s="119">
        <f t="shared" si="35"/>
        <v>1.05</v>
      </c>
      <c r="M347" s="130"/>
      <c r="O347" s="131"/>
      <c r="P347" s="132"/>
      <c r="Q347" s="133"/>
      <c r="R347" s="134"/>
      <c r="T347" s="134"/>
      <c r="U347" s="128"/>
    </row>
    <row r="348" spans="1:21" ht="12.75" hidden="1">
      <c r="A348" s="79"/>
      <c r="B348" s="315" t="str">
        <f>Tabelas!B291</f>
        <v>23A</v>
      </c>
      <c r="C348" s="124">
        <f t="shared" si="25"/>
        <v>1.0659000000000001</v>
      </c>
      <c r="D348" s="234">
        <v>15500</v>
      </c>
      <c r="E348" s="236" t="s">
        <v>93</v>
      </c>
      <c r="F348" s="126">
        <f t="shared" si="21"/>
        <v>7841080.1700000009</v>
      </c>
      <c r="G348" s="127">
        <f>VLOOKUP($B348,Tabelas!$B$21:$C$450,2,0)</f>
        <v>474.6</v>
      </c>
      <c r="H348" s="316">
        <f t="shared" si="22"/>
        <v>16521.45</v>
      </c>
      <c r="I348" s="128">
        <v>6.59E-2</v>
      </c>
      <c r="J348" s="129"/>
      <c r="K348" s="130">
        <v>1</v>
      </c>
      <c r="L348" s="119">
        <f t="shared" si="23"/>
        <v>1.0659000000000001</v>
      </c>
      <c r="M348" s="130"/>
      <c r="N348" t="e">
        <f t="shared" si="24"/>
        <v>#VALUE!</v>
      </c>
      <c r="O348" s="131"/>
      <c r="P348" s="132"/>
      <c r="Q348" s="133"/>
      <c r="R348" s="134"/>
      <c r="T348" s="134"/>
      <c r="U348" s="128"/>
    </row>
    <row r="349" spans="1:21" ht="12.75" hidden="1">
      <c r="A349" s="79"/>
      <c r="B349" s="315" t="str">
        <f>Tabelas!B292</f>
        <v>23B</v>
      </c>
      <c r="C349" s="124">
        <f t="shared" si="25"/>
        <v>1.05</v>
      </c>
      <c r="D349" s="234">
        <v>15500</v>
      </c>
      <c r="E349" s="46" t="s">
        <v>93</v>
      </c>
      <c r="F349" s="126">
        <f t="shared" si="21"/>
        <v>6577053</v>
      </c>
      <c r="G349" s="127">
        <f>VLOOKUP($B349,Tabelas!$B$21:$C$450,2,0)</f>
        <v>404.12</v>
      </c>
      <c r="H349" s="316">
        <f t="shared" si="22"/>
        <v>16275</v>
      </c>
      <c r="I349" s="128">
        <v>0.05</v>
      </c>
      <c r="J349" s="129"/>
      <c r="K349" s="130">
        <v>1</v>
      </c>
      <c r="L349" s="119">
        <f t="shared" si="23"/>
        <v>1.05</v>
      </c>
      <c r="M349" s="130"/>
      <c r="N349" t="e">
        <f t="shared" si="24"/>
        <v>#VALUE!</v>
      </c>
      <c r="O349" s="131"/>
      <c r="P349" s="132"/>
      <c r="Q349" s="133"/>
      <c r="R349" s="134"/>
      <c r="T349" s="134"/>
      <c r="U349" s="128"/>
    </row>
    <row r="350" spans="1:21" ht="12.75" hidden="1">
      <c r="A350" s="79"/>
      <c r="B350" s="315">
        <f>Tabelas!B293</f>
        <v>23</v>
      </c>
      <c r="C350" s="124">
        <f t="shared" si="25"/>
        <v>1.05</v>
      </c>
      <c r="D350" s="234">
        <v>15500</v>
      </c>
      <c r="E350" s="46" t="s">
        <v>93</v>
      </c>
      <c r="F350" s="126">
        <f t="shared" si="21"/>
        <v>14301168</v>
      </c>
      <c r="G350" s="127">
        <f>VLOOKUP($B350,Tabelas!$B$21:$C$450,2,0)</f>
        <v>878.72</v>
      </c>
      <c r="H350" s="316">
        <f t="shared" si="22"/>
        <v>16275</v>
      </c>
      <c r="I350" s="128">
        <v>0.05</v>
      </c>
      <c r="J350" s="129"/>
      <c r="K350" s="130">
        <v>1</v>
      </c>
      <c r="L350" s="119">
        <f t="shared" si="23"/>
        <v>1.05</v>
      </c>
      <c r="M350" s="130"/>
      <c r="N350">
        <f t="shared" si="24"/>
        <v>23</v>
      </c>
      <c r="O350" s="131"/>
      <c r="P350" s="132"/>
      <c r="Q350" s="133"/>
      <c r="R350" s="134"/>
      <c r="T350" s="134"/>
      <c r="U350" s="128"/>
    </row>
    <row r="351" spans="1:21" ht="12.75" hidden="1">
      <c r="A351" s="79"/>
      <c r="B351" s="315">
        <v>2401</v>
      </c>
      <c r="C351" s="124">
        <f t="shared" ref="C351:C362" si="36">L351</f>
        <v>1.05</v>
      </c>
      <c r="D351" s="234">
        <v>15500</v>
      </c>
      <c r="E351" s="46" t="s">
        <v>93</v>
      </c>
      <c r="F351" s="126">
        <f t="shared" ref="F351:F362" si="37">G351*D351*C351</f>
        <v>1142179.5</v>
      </c>
      <c r="G351" s="127">
        <f>VLOOKUP($B351,Tabelas!$B$21:$C$450,2,0)</f>
        <v>70.180000000000007</v>
      </c>
      <c r="H351" s="316">
        <f t="shared" si="22"/>
        <v>16274.999999999998</v>
      </c>
      <c r="I351" s="128">
        <v>0.05</v>
      </c>
      <c r="J351" s="129"/>
      <c r="K351" s="130">
        <v>1</v>
      </c>
      <c r="L351" s="119">
        <f t="shared" ref="L351:L362" si="38">SUM(I351:K351)</f>
        <v>1.05</v>
      </c>
      <c r="M351" s="130"/>
      <c r="O351" s="131"/>
      <c r="P351" s="132"/>
      <c r="Q351" s="133"/>
      <c r="R351" s="134"/>
      <c r="T351" s="134"/>
      <c r="U351" s="128"/>
    </row>
    <row r="352" spans="1:21" ht="12.75" hidden="1">
      <c r="A352" s="79"/>
      <c r="B352" s="315">
        <v>2402</v>
      </c>
      <c r="C352" s="124">
        <f t="shared" si="36"/>
        <v>1.05</v>
      </c>
      <c r="D352" s="234">
        <v>15500</v>
      </c>
      <c r="E352" s="46" t="s">
        <v>93</v>
      </c>
      <c r="F352" s="126">
        <f t="shared" si="37"/>
        <v>3563574</v>
      </c>
      <c r="G352" s="127">
        <f>VLOOKUP($B352,Tabelas!$B$21:$C$450,2,0)</f>
        <v>218.96</v>
      </c>
      <c r="H352" s="316">
        <f t="shared" si="22"/>
        <v>16275</v>
      </c>
      <c r="I352" s="128">
        <v>0.05</v>
      </c>
      <c r="J352" s="129"/>
      <c r="K352" s="130">
        <v>1</v>
      </c>
      <c r="L352" s="119">
        <f t="shared" si="38"/>
        <v>1.05</v>
      </c>
      <c r="M352" s="130"/>
      <c r="O352" s="131"/>
      <c r="P352" s="132"/>
      <c r="Q352" s="133"/>
      <c r="R352" s="134"/>
      <c r="T352" s="134"/>
      <c r="U352" s="128"/>
    </row>
    <row r="353" spans="1:21" ht="12.75" hidden="1">
      <c r="A353" s="79"/>
      <c r="B353" s="315">
        <v>2403</v>
      </c>
      <c r="C353" s="124">
        <f t="shared" si="36"/>
        <v>1.05</v>
      </c>
      <c r="D353" s="234">
        <v>15500</v>
      </c>
      <c r="E353" s="46" t="s">
        <v>93</v>
      </c>
      <c r="F353" s="126">
        <f t="shared" si="37"/>
        <v>837023.25</v>
      </c>
      <c r="G353" s="127">
        <f>VLOOKUP($B353,Tabelas!$B$21:$C$450,2,0)</f>
        <v>51.43</v>
      </c>
      <c r="H353" s="316">
        <f t="shared" si="22"/>
        <v>16275</v>
      </c>
      <c r="I353" s="128">
        <v>0.05</v>
      </c>
      <c r="J353" s="129"/>
      <c r="K353" s="130">
        <v>1</v>
      </c>
      <c r="L353" s="119">
        <f t="shared" si="38"/>
        <v>1.05</v>
      </c>
      <c r="M353" s="130"/>
      <c r="O353" s="131"/>
      <c r="P353" s="132"/>
      <c r="Q353" s="133"/>
      <c r="R353" s="134"/>
      <c r="T353" s="134"/>
      <c r="U353" s="128"/>
    </row>
    <row r="354" spans="1:21" ht="12.75" hidden="1">
      <c r="A354" s="79"/>
      <c r="B354" s="315">
        <v>2404</v>
      </c>
      <c r="C354" s="124">
        <f t="shared" si="36"/>
        <v>1.05</v>
      </c>
      <c r="D354" s="234">
        <v>15500</v>
      </c>
      <c r="E354" s="46" t="s">
        <v>93</v>
      </c>
      <c r="F354" s="126">
        <f t="shared" si="37"/>
        <v>772248.75</v>
      </c>
      <c r="G354" s="127">
        <f>VLOOKUP($B354,Tabelas!$B$21:$C$450,2,0)</f>
        <v>47.45</v>
      </c>
      <c r="H354" s="316">
        <f t="shared" si="22"/>
        <v>16274.999999999998</v>
      </c>
      <c r="I354" s="128">
        <v>0.05</v>
      </c>
      <c r="J354" s="129"/>
      <c r="K354" s="130">
        <v>1</v>
      </c>
      <c r="L354" s="119">
        <f t="shared" si="38"/>
        <v>1.05</v>
      </c>
      <c r="M354" s="130"/>
      <c r="O354" s="131"/>
      <c r="P354" s="132"/>
      <c r="Q354" s="133"/>
      <c r="R354" s="134"/>
      <c r="T354" s="134"/>
      <c r="U354" s="128"/>
    </row>
    <row r="355" spans="1:21" ht="12.75" hidden="1">
      <c r="A355" s="79"/>
      <c r="B355" s="315">
        <v>2405</v>
      </c>
      <c r="C355" s="124">
        <f t="shared" si="36"/>
        <v>1.05</v>
      </c>
      <c r="D355" s="234">
        <v>15500</v>
      </c>
      <c r="E355" s="46" t="s">
        <v>93</v>
      </c>
      <c r="F355" s="126">
        <f t="shared" si="37"/>
        <v>622844.25</v>
      </c>
      <c r="G355" s="127">
        <f>VLOOKUP($B355,Tabelas!$B$21:$C$450,2,0)</f>
        <v>38.270000000000003</v>
      </c>
      <c r="H355" s="316">
        <f t="shared" si="22"/>
        <v>16274.999999999998</v>
      </c>
      <c r="I355" s="128">
        <v>0.05</v>
      </c>
      <c r="J355" s="129"/>
      <c r="K355" s="130">
        <v>1</v>
      </c>
      <c r="L355" s="119">
        <f t="shared" si="38"/>
        <v>1.05</v>
      </c>
      <c r="M355" s="130"/>
      <c r="O355" s="131"/>
      <c r="P355" s="132"/>
      <c r="Q355" s="133"/>
      <c r="R355" s="134"/>
      <c r="T355" s="134"/>
      <c r="U355" s="128"/>
    </row>
    <row r="356" spans="1:21" ht="12.75" hidden="1">
      <c r="A356" s="79"/>
      <c r="B356" s="315">
        <v>2406</v>
      </c>
      <c r="C356" s="124">
        <f t="shared" si="36"/>
        <v>1.05</v>
      </c>
      <c r="D356" s="234">
        <v>15500</v>
      </c>
      <c r="E356" s="46" t="s">
        <v>93</v>
      </c>
      <c r="F356" s="126">
        <f t="shared" si="37"/>
        <v>614869.5</v>
      </c>
      <c r="G356" s="127">
        <f>VLOOKUP($B356,Tabelas!$B$21:$C$450,2,0)</f>
        <v>37.78</v>
      </c>
      <c r="H356" s="316">
        <f t="shared" si="22"/>
        <v>16275</v>
      </c>
      <c r="I356" s="128">
        <v>0.05</v>
      </c>
      <c r="J356" s="129"/>
      <c r="K356" s="130">
        <v>1</v>
      </c>
      <c r="L356" s="119">
        <f t="shared" si="38"/>
        <v>1.05</v>
      </c>
      <c r="M356" s="130"/>
      <c r="O356" s="131"/>
      <c r="P356" s="132"/>
      <c r="Q356" s="133"/>
      <c r="R356" s="134"/>
      <c r="T356" s="134"/>
      <c r="U356" s="128"/>
    </row>
    <row r="357" spans="1:21" ht="12.75" hidden="1">
      <c r="A357" s="79"/>
      <c r="B357" s="315">
        <v>2407</v>
      </c>
      <c r="C357" s="124">
        <f t="shared" si="36"/>
        <v>1.05</v>
      </c>
      <c r="D357" s="234">
        <v>15500</v>
      </c>
      <c r="E357" s="46" t="s">
        <v>93</v>
      </c>
      <c r="F357" s="126">
        <f t="shared" si="37"/>
        <v>577111.5</v>
      </c>
      <c r="G357" s="127">
        <f>VLOOKUP($B357,Tabelas!$B$21:$C$450,2,0)</f>
        <v>35.46</v>
      </c>
      <c r="H357" s="316">
        <f t="shared" si="22"/>
        <v>16275</v>
      </c>
      <c r="I357" s="128">
        <v>0.05</v>
      </c>
      <c r="J357" s="129"/>
      <c r="K357" s="130">
        <v>1</v>
      </c>
      <c r="L357" s="119">
        <f t="shared" si="38"/>
        <v>1.05</v>
      </c>
      <c r="M357" s="130"/>
      <c r="O357" s="131"/>
      <c r="P357" s="132"/>
      <c r="Q357" s="133"/>
      <c r="R357" s="134"/>
      <c r="T357" s="134"/>
      <c r="U357" s="128"/>
    </row>
    <row r="358" spans="1:21" ht="12.75" hidden="1">
      <c r="A358" s="79"/>
      <c r="B358" s="315">
        <v>2408</v>
      </c>
      <c r="C358" s="124">
        <f t="shared" si="36"/>
        <v>1.05</v>
      </c>
      <c r="D358" s="234">
        <v>15500</v>
      </c>
      <c r="E358" s="46" t="s">
        <v>93</v>
      </c>
      <c r="F358" s="126">
        <f t="shared" si="37"/>
        <v>656859</v>
      </c>
      <c r="G358" s="127">
        <f>VLOOKUP($B358,Tabelas!$B$21:$C$450,2,0)</f>
        <v>40.36</v>
      </c>
      <c r="H358" s="316">
        <f t="shared" si="22"/>
        <v>16275</v>
      </c>
      <c r="I358" s="128">
        <v>0.05</v>
      </c>
      <c r="J358" s="129"/>
      <c r="K358" s="130">
        <v>1</v>
      </c>
      <c r="L358" s="119">
        <f t="shared" si="38"/>
        <v>1.05</v>
      </c>
      <c r="M358" s="130"/>
      <c r="O358" s="131"/>
      <c r="P358" s="132"/>
      <c r="Q358" s="133"/>
      <c r="R358" s="134"/>
      <c r="T358" s="134"/>
      <c r="U358" s="128"/>
    </row>
    <row r="359" spans="1:21" ht="12.75" hidden="1">
      <c r="A359" s="79"/>
      <c r="B359" s="315">
        <v>2409</v>
      </c>
      <c r="C359" s="124">
        <f t="shared" si="36"/>
        <v>1.05</v>
      </c>
      <c r="D359" s="234">
        <v>15500</v>
      </c>
      <c r="E359" s="46" t="s">
        <v>93</v>
      </c>
      <c r="F359" s="126">
        <f t="shared" si="37"/>
        <v>916770.75</v>
      </c>
      <c r="G359" s="127">
        <f>VLOOKUP($B359,Tabelas!$B$21:$C$450,2,0)</f>
        <v>56.33</v>
      </c>
      <c r="H359" s="316">
        <f t="shared" si="22"/>
        <v>16275</v>
      </c>
      <c r="I359" s="128">
        <v>0.05</v>
      </c>
      <c r="J359" s="129"/>
      <c r="K359" s="130">
        <v>1</v>
      </c>
      <c r="L359" s="119">
        <f t="shared" si="38"/>
        <v>1.05</v>
      </c>
      <c r="M359" s="130"/>
      <c r="O359" s="131"/>
      <c r="P359" s="132"/>
      <c r="Q359" s="133"/>
      <c r="R359" s="134"/>
      <c r="T359" s="134"/>
      <c r="U359" s="128"/>
    </row>
    <row r="360" spans="1:21" ht="12.75" hidden="1">
      <c r="A360" s="79"/>
      <c r="B360" s="315">
        <v>2410</v>
      </c>
      <c r="C360" s="124">
        <f t="shared" si="36"/>
        <v>1.05</v>
      </c>
      <c r="D360" s="234">
        <v>15500</v>
      </c>
      <c r="E360" s="46" t="s">
        <v>93</v>
      </c>
      <c r="F360" s="126">
        <f t="shared" si="37"/>
        <v>2665682.25</v>
      </c>
      <c r="G360" s="127">
        <f>VLOOKUP($B360,Tabelas!$B$21:$C$450,2,0)</f>
        <v>163.79</v>
      </c>
      <c r="H360" s="316">
        <f t="shared" si="22"/>
        <v>16275</v>
      </c>
      <c r="I360" s="128">
        <v>0.05</v>
      </c>
      <c r="J360" s="129"/>
      <c r="K360" s="130">
        <v>1</v>
      </c>
      <c r="L360" s="119">
        <f t="shared" si="38"/>
        <v>1.05</v>
      </c>
      <c r="M360" s="130"/>
      <c r="O360" s="131"/>
      <c r="P360" s="132"/>
      <c r="Q360" s="133"/>
      <c r="R360" s="134"/>
      <c r="T360" s="134"/>
      <c r="U360" s="128"/>
    </row>
    <row r="361" spans="1:21" ht="12.75" hidden="1">
      <c r="A361" s="79"/>
      <c r="B361" s="315">
        <v>2411</v>
      </c>
      <c r="C361" s="124">
        <f t="shared" si="36"/>
        <v>1.05</v>
      </c>
      <c r="D361" s="234">
        <v>15500</v>
      </c>
      <c r="E361" s="46" t="s">
        <v>93</v>
      </c>
      <c r="F361" s="126">
        <f t="shared" si="37"/>
        <v>819120.75</v>
      </c>
      <c r="G361" s="127">
        <f>VLOOKUP($B361,Tabelas!$B$21:$C$450,2,0)</f>
        <v>50.33</v>
      </c>
      <c r="H361" s="316">
        <f t="shared" si="22"/>
        <v>16275</v>
      </c>
      <c r="I361" s="128">
        <v>0.05</v>
      </c>
      <c r="J361" s="129"/>
      <c r="K361" s="130">
        <v>1</v>
      </c>
      <c r="L361" s="119">
        <f t="shared" si="38"/>
        <v>1.05</v>
      </c>
      <c r="M361" s="130"/>
      <c r="O361" s="131"/>
      <c r="P361" s="132"/>
      <c r="Q361" s="133"/>
      <c r="R361" s="134"/>
      <c r="T361" s="134"/>
      <c r="U361" s="128"/>
    </row>
    <row r="362" spans="1:21" ht="12.75" hidden="1">
      <c r="A362" s="79"/>
      <c r="B362" s="315">
        <v>2412</v>
      </c>
      <c r="C362" s="124">
        <f t="shared" si="36"/>
        <v>1.05</v>
      </c>
      <c r="D362" s="234">
        <v>15500</v>
      </c>
      <c r="E362" s="46" t="s">
        <v>93</v>
      </c>
      <c r="F362" s="126">
        <f t="shared" si="37"/>
        <v>746859.75</v>
      </c>
      <c r="G362" s="127">
        <f>VLOOKUP($B362,Tabelas!$B$21:$C$450,2,0)</f>
        <v>45.89</v>
      </c>
      <c r="H362" s="316">
        <f t="shared" si="22"/>
        <v>16275</v>
      </c>
      <c r="I362" s="128">
        <v>0.05</v>
      </c>
      <c r="J362" s="129"/>
      <c r="K362" s="130">
        <v>1</v>
      </c>
      <c r="L362" s="119">
        <f t="shared" si="38"/>
        <v>1.05</v>
      </c>
      <c r="M362" s="130"/>
      <c r="O362" s="131"/>
      <c r="P362" s="132"/>
      <c r="Q362" s="133"/>
      <c r="R362" s="134"/>
      <c r="T362" s="134"/>
      <c r="U362" s="128"/>
    </row>
    <row r="363" spans="1:21" ht="12.75" hidden="1">
      <c r="A363" s="79"/>
      <c r="B363" s="315" t="str">
        <f>Tabelas!B306</f>
        <v>24A</v>
      </c>
      <c r="C363" s="124">
        <f t="shared" si="25"/>
        <v>1.05</v>
      </c>
      <c r="D363" s="234">
        <v>15500</v>
      </c>
      <c r="E363" s="46" t="s">
        <v>93</v>
      </c>
      <c r="F363" s="126">
        <f t="shared" si="21"/>
        <v>7552739.25</v>
      </c>
      <c r="G363" s="127">
        <f>VLOOKUP($B363,Tabelas!$B$21:$C$450,2,0)</f>
        <v>464.07</v>
      </c>
      <c r="H363" s="316">
        <f t="shared" si="22"/>
        <v>16275</v>
      </c>
      <c r="I363" s="128">
        <v>0.05</v>
      </c>
      <c r="J363" s="129"/>
      <c r="K363" s="130">
        <v>1</v>
      </c>
      <c r="L363" s="119">
        <f t="shared" si="23"/>
        <v>1.05</v>
      </c>
      <c r="M363" s="130"/>
      <c r="N363" t="e">
        <f t="shared" si="24"/>
        <v>#VALUE!</v>
      </c>
      <c r="O363" s="131"/>
      <c r="P363" s="132"/>
      <c r="Q363" s="133"/>
      <c r="R363" s="134"/>
      <c r="T363" s="134"/>
      <c r="U363" s="128"/>
    </row>
    <row r="364" spans="1:21" ht="12.75" hidden="1">
      <c r="A364" s="79"/>
      <c r="B364" s="315" t="str">
        <f>Tabelas!B307</f>
        <v>24B</v>
      </c>
      <c r="C364" s="124">
        <f t="shared" si="25"/>
        <v>1.05</v>
      </c>
      <c r="D364" s="234">
        <v>15500</v>
      </c>
      <c r="E364" s="46" t="s">
        <v>93</v>
      </c>
      <c r="F364" s="126">
        <f t="shared" si="21"/>
        <v>6382404</v>
      </c>
      <c r="G364" s="127">
        <f>VLOOKUP($B364,Tabelas!$B$21:$C$450,2,0)</f>
        <v>392.16</v>
      </c>
      <c r="H364" s="316">
        <f t="shared" si="22"/>
        <v>16274.999999999998</v>
      </c>
      <c r="I364" s="128">
        <v>0.05</v>
      </c>
      <c r="J364" s="129"/>
      <c r="K364" s="130">
        <v>1</v>
      </c>
      <c r="L364" s="119">
        <f t="shared" si="23"/>
        <v>1.05</v>
      </c>
      <c r="M364" s="130"/>
      <c r="N364" t="e">
        <f t="shared" si="24"/>
        <v>#VALUE!</v>
      </c>
      <c r="O364" s="131"/>
      <c r="P364" s="132"/>
      <c r="Q364" s="133"/>
      <c r="R364" s="134"/>
      <c r="T364" s="134"/>
      <c r="U364" s="128"/>
    </row>
    <row r="365" spans="1:21" ht="12.75" hidden="1">
      <c r="A365" s="79"/>
      <c r="B365" s="315">
        <f>Tabelas!B308</f>
        <v>24</v>
      </c>
      <c r="C365" s="124">
        <f t="shared" si="25"/>
        <v>1.05</v>
      </c>
      <c r="D365" s="234">
        <v>15500</v>
      </c>
      <c r="E365" s="46" t="s">
        <v>93</v>
      </c>
      <c r="F365" s="126">
        <f t="shared" si="21"/>
        <v>13935143.25</v>
      </c>
      <c r="G365" s="127">
        <f>VLOOKUP($B365,Tabelas!$B$21:$C$450,2,0)</f>
        <v>856.23</v>
      </c>
      <c r="H365" s="316">
        <f t="shared" si="22"/>
        <v>16275</v>
      </c>
      <c r="I365" s="128">
        <v>0.05</v>
      </c>
      <c r="J365" s="129"/>
      <c r="K365" s="130">
        <v>1</v>
      </c>
      <c r="L365" s="119">
        <f t="shared" si="23"/>
        <v>1.05</v>
      </c>
      <c r="M365" s="130"/>
      <c r="N365">
        <f t="shared" si="24"/>
        <v>24</v>
      </c>
      <c r="O365" s="131"/>
      <c r="P365" s="132"/>
      <c r="Q365" s="133"/>
      <c r="R365" s="134"/>
      <c r="T365" s="134"/>
      <c r="U365" s="128"/>
    </row>
    <row r="366" spans="1:21" ht="12.75" hidden="1">
      <c r="A366" s="79"/>
      <c r="B366" s="315">
        <v>2501</v>
      </c>
      <c r="C366" s="124">
        <f t="shared" ref="C366:C377" si="39">L366</f>
        <v>1.05</v>
      </c>
      <c r="D366" s="234">
        <v>15500</v>
      </c>
      <c r="E366" s="46" t="s">
        <v>93</v>
      </c>
      <c r="F366" s="126">
        <f t="shared" ref="F366:F377" si="40">G366*D366*C366</f>
        <v>1068128.25</v>
      </c>
      <c r="G366" s="127">
        <f>VLOOKUP($B366,Tabelas!$B$21:$C$450,2,0)</f>
        <v>65.63</v>
      </c>
      <c r="H366" s="316">
        <f t="shared" ref="H366:H377" si="41">F366/G366</f>
        <v>16275.000000000002</v>
      </c>
      <c r="I366" s="128">
        <v>0.05</v>
      </c>
      <c r="J366" s="129"/>
      <c r="K366" s="130">
        <v>1</v>
      </c>
      <c r="L366" s="119">
        <f t="shared" ref="L366:L377" si="42">SUM(I366:K366)</f>
        <v>1.05</v>
      </c>
      <c r="M366" s="130"/>
      <c r="O366" s="131"/>
      <c r="P366" s="132"/>
      <c r="Q366" s="133"/>
      <c r="R366" s="134"/>
      <c r="T366" s="134"/>
      <c r="U366" s="128"/>
    </row>
    <row r="367" spans="1:21" ht="12.75" hidden="1">
      <c r="A367" s="79"/>
      <c r="B367" s="315">
        <v>2502</v>
      </c>
      <c r="C367" s="124">
        <f t="shared" si="39"/>
        <v>1.05</v>
      </c>
      <c r="D367" s="234">
        <v>15500</v>
      </c>
      <c r="E367" s="46" t="s">
        <v>93</v>
      </c>
      <c r="F367" s="126">
        <f t="shared" si="40"/>
        <v>3710700</v>
      </c>
      <c r="G367" s="127">
        <f>VLOOKUP($B367,Tabelas!$B$21:$C$450,2,0)</f>
        <v>228</v>
      </c>
      <c r="H367" s="316">
        <f t="shared" si="41"/>
        <v>16275</v>
      </c>
      <c r="I367" s="128">
        <v>0.05</v>
      </c>
      <c r="J367" s="129"/>
      <c r="K367" s="130">
        <v>1</v>
      </c>
      <c r="L367" s="119">
        <f t="shared" si="42"/>
        <v>1.05</v>
      </c>
      <c r="M367" s="130"/>
      <c r="O367" s="131"/>
      <c r="P367" s="132"/>
      <c r="Q367" s="133"/>
      <c r="R367" s="134"/>
      <c r="T367" s="134"/>
      <c r="U367" s="128"/>
    </row>
    <row r="368" spans="1:21" ht="12.75" hidden="1">
      <c r="A368" s="79"/>
      <c r="B368" s="315">
        <v>2503</v>
      </c>
      <c r="C368" s="124">
        <f t="shared" si="39"/>
        <v>1.05</v>
      </c>
      <c r="D368" s="234">
        <v>15500</v>
      </c>
      <c r="E368" s="46" t="s">
        <v>93</v>
      </c>
      <c r="F368" s="126">
        <f t="shared" si="40"/>
        <v>680620.5</v>
      </c>
      <c r="G368" s="127">
        <f>VLOOKUP($B368,Tabelas!$B$21:$C$450,2,0)</f>
        <v>41.82</v>
      </c>
      <c r="H368" s="316">
        <f t="shared" si="41"/>
        <v>16275</v>
      </c>
      <c r="I368" s="128">
        <v>0.05</v>
      </c>
      <c r="J368" s="129"/>
      <c r="K368" s="130">
        <v>1</v>
      </c>
      <c r="L368" s="119">
        <f t="shared" si="42"/>
        <v>1.05</v>
      </c>
      <c r="M368" s="130"/>
      <c r="O368" s="131"/>
      <c r="P368" s="132"/>
      <c r="Q368" s="133"/>
      <c r="R368" s="134"/>
      <c r="T368" s="134"/>
      <c r="U368" s="128"/>
    </row>
    <row r="369" spans="1:21" ht="12.75" hidden="1">
      <c r="A369" s="79"/>
      <c r="B369" s="315">
        <v>2504</v>
      </c>
      <c r="C369" s="124">
        <f t="shared" si="39"/>
        <v>1.05</v>
      </c>
      <c r="D369" s="234">
        <v>15500</v>
      </c>
      <c r="E369" s="46" t="s">
        <v>93</v>
      </c>
      <c r="F369" s="126">
        <f t="shared" si="40"/>
        <v>772248.75</v>
      </c>
      <c r="G369" s="127">
        <f>VLOOKUP($B369,Tabelas!$B$21:$C$450,2,0)</f>
        <v>47.45</v>
      </c>
      <c r="H369" s="316">
        <f t="shared" si="41"/>
        <v>16274.999999999998</v>
      </c>
      <c r="I369" s="128">
        <v>0.05</v>
      </c>
      <c r="J369" s="129"/>
      <c r="K369" s="130">
        <v>1</v>
      </c>
      <c r="L369" s="119">
        <f t="shared" si="42"/>
        <v>1.05</v>
      </c>
      <c r="M369" s="130"/>
      <c r="O369" s="131"/>
      <c r="P369" s="132"/>
      <c r="Q369" s="133"/>
      <c r="R369" s="134"/>
      <c r="T369" s="134"/>
      <c r="U369" s="128"/>
    </row>
    <row r="370" spans="1:21" ht="12.75" hidden="1">
      <c r="A370" s="79"/>
      <c r="B370" s="315">
        <v>2505</v>
      </c>
      <c r="C370" s="124">
        <f t="shared" si="39"/>
        <v>1.05</v>
      </c>
      <c r="D370" s="234">
        <v>15500</v>
      </c>
      <c r="E370" s="46" t="s">
        <v>93</v>
      </c>
      <c r="F370" s="126">
        <f t="shared" si="40"/>
        <v>656045.25</v>
      </c>
      <c r="G370" s="127">
        <f>VLOOKUP($B370,Tabelas!$B$21:$C$450,2,0)</f>
        <v>40.31</v>
      </c>
      <c r="H370" s="316">
        <f t="shared" si="41"/>
        <v>16274.999999999998</v>
      </c>
      <c r="I370" s="128">
        <v>0.05</v>
      </c>
      <c r="J370" s="129"/>
      <c r="K370" s="130">
        <v>1</v>
      </c>
      <c r="L370" s="119">
        <f t="shared" si="42"/>
        <v>1.05</v>
      </c>
      <c r="M370" s="130"/>
      <c r="O370" s="131"/>
      <c r="P370" s="132"/>
      <c r="Q370" s="133"/>
      <c r="R370" s="134"/>
      <c r="T370" s="134"/>
      <c r="U370" s="128"/>
    </row>
    <row r="371" spans="1:21" ht="12.75" hidden="1">
      <c r="A371" s="79"/>
      <c r="B371" s="315">
        <v>2506</v>
      </c>
      <c r="C371" s="124">
        <f t="shared" si="39"/>
        <v>1.05</v>
      </c>
      <c r="D371" s="234">
        <v>15500</v>
      </c>
      <c r="E371" s="46" t="s">
        <v>93</v>
      </c>
      <c r="F371" s="126">
        <f t="shared" si="40"/>
        <v>756136.5</v>
      </c>
      <c r="G371" s="127">
        <f>VLOOKUP($B371,Tabelas!$B$21:$C$450,2,0)</f>
        <v>46.46</v>
      </c>
      <c r="H371" s="316">
        <f t="shared" si="41"/>
        <v>16275</v>
      </c>
      <c r="I371" s="128">
        <v>0.05</v>
      </c>
      <c r="J371" s="129"/>
      <c r="K371" s="130">
        <v>1</v>
      </c>
      <c r="L371" s="119">
        <f t="shared" si="42"/>
        <v>1.05</v>
      </c>
      <c r="M371" s="130"/>
      <c r="O371" s="131"/>
      <c r="P371" s="132"/>
      <c r="Q371" s="133"/>
      <c r="R371" s="134"/>
      <c r="T371" s="134"/>
      <c r="U371" s="128"/>
    </row>
    <row r="372" spans="1:21" ht="12.75" hidden="1">
      <c r="A372" s="79"/>
      <c r="B372" s="315">
        <v>2507</v>
      </c>
      <c r="C372" s="124">
        <f t="shared" si="39"/>
        <v>1.05</v>
      </c>
      <c r="D372" s="234">
        <v>15500</v>
      </c>
      <c r="E372" s="46" t="s">
        <v>93</v>
      </c>
      <c r="F372" s="126">
        <f t="shared" si="40"/>
        <v>709752.75</v>
      </c>
      <c r="G372" s="127">
        <f>VLOOKUP($B372,Tabelas!$B$21:$C$450,2,0)</f>
        <v>43.61</v>
      </c>
      <c r="H372" s="316">
        <f t="shared" si="41"/>
        <v>16275</v>
      </c>
      <c r="I372" s="128">
        <v>0.05</v>
      </c>
      <c r="J372" s="129"/>
      <c r="K372" s="130">
        <v>1</v>
      </c>
      <c r="L372" s="119">
        <f t="shared" si="42"/>
        <v>1.05</v>
      </c>
      <c r="M372" s="130"/>
      <c r="O372" s="131"/>
      <c r="P372" s="132"/>
      <c r="Q372" s="133"/>
      <c r="R372" s="134"/>
      <c r="T372" s="134"/>
      <c r="U372" s="128"/>
    </row>
    <row r="373" spans="1:21" ht="12.75" hidden="1">
      <c r="A373" s="79"/>
      <c r="B373" s="315">
        <v>2508</v>
      </c>
      <c r="C373" s="124">
        <f t="shared" si="39"/>
        <v>1.05</v>
      </c>
      <c r="D373" s="234">
        <v>15500</v>
      </c>
      <c r="E373" s="46" t="s">
        <v>93</v>
      </c>
      <c r="F373" s="126">
        <f t="shared" si="40"/>
        <v>718866.75</v>
      </c>
      <c r="G373" s="127">
        <f>VLOOKUP($B373,Tabelas!$B$21:$C$450,2,0)</f>
        <v>44.17</v>
      </c>
      <c r="H373" s="316">
        <f t="shared" si="41"/>
        <v>16275</v>
      </c>
      <c r="I373" s="128">
        <v>0.05</v>
      </c>
      <c r="J373" s="129"/>
      <c r="K373" s="130">
        <v>1</v>
      </c>
      <c r="L373" s="119">
        <f t="shared" si="42"/>
        <v>1.05</v>
      </c>
      <c r="M373" s="130"/>
      <c r="O373" s="131"/>
      <c r="P373" s="132"/>
      <c r="Q373" s="133"/>
      <c r="R373" s="134"/>
      <c r="T373" s="134"/>
      <c r="U373" s="128"/>
    </row>
    <row r="374" spans="1:21" ht="12.75" hidden="1">
      <c r="A374" s="79"/>
      <c r="B374" s="315">
        <v>2509</v>
      </c>
      <c r="C374" s="124">
        <f t="shared" si="39"/>
        <v>1.05</v>
      </c>
      <c r="D374" s="234">
        <v>15500</v>
      </c>
      <c r="E374" s="46" t="s">
        <v>93</v>
      </c>
      <c r="F374" s="126">
        <f t="shared" si="40"/>
        <v>916770.75</v>
      </c>
      <c r="G374" s="127">
        <f>VLOOKUP($B374,Tabelas!$B$21:$C$450,2,0)</f>
        <v>56.33</v>
      </c>
      <c r="H374" s="316">
        <f t="shared" si="41"/>
        <v>16275</v>
      </c>
      <c r="I374" s="128">
        <v>0.05</v>
      </c>
      <c r="J374" s="129"/>
      <c r="K374" s="130">
        <v>1</v>
      </c>
      <c r="L374" s="119">
        <f t="shared" si="42"/>
        <v>1.05</v>
      </c>
      <c r="M374" s="130"/>
      <c r="O374" s="131"/>
      <c r="P374" s="132"/>
      <c r="Q374" s="133"/>
      <c r="R374" s="134"/>
      <c r="T374" s="134"/>
      <c r="U374" s="128"/>
    </row>
    <row r="375" spans="1:21" ht="12.75" hidden="1">
      <c r="A375" s="79"/>
      <c r="B375" s="315">
        <v>2510</v>
      </c>
      <c r="C375" s="124">
        <f t="shared" si="39"/>
        <v>1.05</v>
      </c>
      <c r="D375" s="234">
        <v>15500</v>
      </c>
      <c r="E375" s="46" t="s">
        <v>93</v>
      </c>
      <c r="F375" s="126">
        <f t="shared" si="40"/>
        <v>2665682.25</v>
      </c>
      <c r="G375" s="127">
        <f>VLOOKUP($B375,Tabelas!$B$21:$C$450,2,0)</f>
        <v>163.79</v>
      </c>
      <c r="H375" s="316">
        <f t="shared" si="41"/>
        <v>16275</v>
      </c>
      <c r="I375" s="128">
        <v>0.05</v>
      </c>
      <c r="J375" s="129"/>
      <c r="K375" s="130">
        <v>1</v>
      </c>
      <c r="L375" s="119">
        <f t="shared" si="42"/>
        <v>1.05</v>
      </c>
      <c r="M375" s="130"/>
      <c r="O375" s="131"/>
      <c r="P375" s="132"/>
      <c r="Q375" s="133"/>
      <c r="R375" s="134"/>
      <c r="T375" s="134"/>
      <c r="U375" s="128"/>
    </row>
    <row r="376" spans="1:21" ht="12.75" hidden="1">
      <c r="A376" s="79"/>
      <c r="B376" s="315">
        <v>2511</v>
      </c>
      <c r="C376" s="124">
        <f t="shared" si="39"/>
        <v>1.05</v>
      </c>
      <c r="D376" s="234">
        <v>15500</v>
      </c>
      <c r="E376" s="46" t="s">
        <v>93</v>
      </c>
      <c r="F376" s="126">
        <f t="shared" si="40"/>
        <v>819120.75</v>
      </c>
      <c r="G376" s="127">
        <f>VLOOKUP($B376,Tabelas!$B$21:$C$450,2,0)</f>
        <v>50.33</v>
      </c>
      <c r="H376" s="316">
        <f t="shared" si="41"/>
        <v>16275</v>
      </c>
      <c r="I376" s="128">
        <v>0.05</v>
      </c>
      <c r="J376" s="129"/>
      <c r="K376" s="130">
        <v>1</v>
      </c>
      <c r="L376" s="119">
        <f t="shared" si="42"/>
        <v>1.05</v>
      </c>
      <c r="M376" s="130"/>
      <c r="O376" s="131"/>
      <c r="P376" s="132"/>
      <c r="Q376" s="133"/>
      <c r="R376" s="134"/>
      <c r="T376" s="134"/>
      <c r="U376" s="128"/>
    </row>
    <row r="377" spans="1:21" ht="12.75" hidden="1">
      <c r="A377" s="79"/>
      <c r="B377" s="315">
        <v>2512</v>
      </c>
      <c r="C377" s="124">
        <f t="shared" si="39"/>
        <v>1.05</v>
      </c>
      <c r="D377" s="234">
        <v>15500</v>
      </c>
      <c r="E377" s="46" t="s">
        <v>93</v>
      </c>
      <c r="F377" s="126">
        <f t="shared" si="40"/>
        <v>746859.75</v>
      </c>
      <c r="G377" s="127">
        <f>VLOOKUP($B377,Tabelas!$B$21:$C$450,2,0)</f>
        <v>45.89</v>
      </c>
      <c r="H377" s="316">
        <f t="shared" si="41"/>
        <v>16275</v>
      </c>
      <c r="I377" s="128">
        <v>0.05</v>
      </c>
      <c r="J377" s="129"/>
      <c r="K377" s="130">
        <v>1</v>
      </c>
      <c r="L377" s="119">
        <f t="shared" si="42"/>
        <v>1.05</v>
      </c>
      <c r="M377" s="130"/>
      <c r="O377" s="131"/>
      <c r="P377" s="132"/>
      <c r="Q377" s="133"/>
      <c r="R377" s="134"/>
      <c r="T377" s="134"/>
      <c r="U377" s="128"/>
    </row>
    <row r="378" spans="1:21" ht="12.75" hidden="1">
      <c r="A378" s="79"/>
      <c r="B378" s="315" t="str">
        <f>Tabelas!B321</f>
        <v>25A</v>
      </c>
      <c r="C378" s="124">
        <f t="shared" si="25"/>
        <v>1.05</v>
      </c>
      <c r="D378" s="234">
        <v>15500</v>
      </c>
      <c r="E378" s="46" t="s">
        <v>93</v>
      </c>
      <c r="F378" s="126">
        <f t="shared" si="21"/>
        <v>7643879.2499999991</v>
      </c>
      <c r="G378" s="127">
        <f>VLOOKUP($B378,Tabelas!$B$21:$C$450,2,0)</f>
        <v>469.66999999999996</v>
      </c>
      <c r="H378" s="316">
        <f t="shared" si="22"/>
        <v>16275</v>
      </c>
      <c r="I378" s="128">
        <v>0.05</v>
      </c>
      <c r="J378" s="129"/>
      <c r="K378" s="130">
        <v>1</v>
      </c>
      <c r="L378" s="119">
        <f t="shared" si="23"/>
        <v>1.05</v>
      </c>
      <c r="M378" s="130"/>
      <c r="N378" t="e">
        <f t="shared" si="24"/>
        <v>#VALUE!</v>
      </c>
      <c r="O378" s="131"/>
      <c r="P378" s="132"/>
      <c r="Q378" s="133"/>
      <c r="R378" s="134"/>
      <c r="T378" s="134"/>
      <c r="U378" s="128"/>
    </row>
    <row r="379" spans="1:21" ht="12.75" hidden="1">
      <c r="A379" s="79"/>
      <c r="B379" s="315" t="str">
        <f>Tabelas!B322</f>
        <v>25B</v>
      </c>
      <c r="C379" s="124">
        <f t="shared" si="25"/>
        <v>1.05</v>
      </c>
      <c r="D379" s="234">
        <v>15500</v>
      </c>
      <c r="E379" s="46" t="s">
        <v>93</v>
      </c>
      <c r="F379" s="126">
        <f t="shared" si="21"/>
        <v>6577053</v>
      </c>
      <c r="G379" s="127">
        <f>VLOOKUP($B379,Tabelas!$B$21:$C$450,2,0)</f>
        <v>404.12</v>
      </c>
      <c r="H379" s="316">
        <f t="shared" si="22"/>
        <v>16275</v>
      </c>
      <c r="I379" s="128">
        <v>0.05</v>
      </c>
      <c r="J379" s="129"/>
      <c r="K379" s="130">
        <v>1</v>
      </c>
      <c r="L379" s="119">
        <f t="shared" si="23"/>
        <v>1.05</v>
      </c>
      <c r="M379" s="130"/>
      <c r="N379" t="e">
        <f t="shared" si="24"/>
        <v>#VALUE!</v>
      </c>
      <c r="O379" s="131"/>
      <c r="P379" s="132"/>
      <c r="Q379" s="133"/>
      <c r="R379" s="134"/>
      <c r="T379" s="134"/>
      <c r="U379" s="128"/>
    </row>
    <row r="380" spans="1:21" ht="12.75" hidden="1">
      <c r="A380" s="79"/>
      <c r="B380" s="315">
        <f>Tabelas!B323</f>
        <v>25</v>
      </c>
      <c r="C380" s="124">
        <f t="shared" si="25"/>
        <v>1.05</v>
      </c>
      <c r="D380" s="234">
        <v>15500</v>
      </c>
      <c r="E380" s="46" t="s">
        <v>93</v>
      </c>
      <c r="F380" s="126">
        <f t="shared" si="21"/>
        <v>14220932.25</v>
      </c>
      <c r="G380" s="127">
        <f>VLOOKUP($B380,Tabelas!$B$21:$C$450,2,0)</f>
        <v>873.79</v>
      </c>
      <c r="H380" s="316">
        <f t="shared" si="22"/>
        <v>16275</v>
      </c>
      <c r="I380" s="128">
        <v>0.05</v>
      </c>
      <c r="J380" s="129"/>
      <c r="K380" s="130">
        <v>1</v>
      </c>
      <c r="L380" s="119">
        <f t="shared" si="23"/>
        <v>1.05</v>
      </c>
      <c r="M380" s="130"/>
      <c r="N380">
        <f t="shared" si="24"/>
        <v>25</v>
      </c>
      <c r="O380" s="131"/>
      <c r="P380" s="132"/>
      <c r="Q380" s="133"/>
      <c r="R380" s="134"/>
      <c r="T380" s="134"/>
      <c r="U380" s="128"/>
    </row>
    <row r="381" spans="1:21" ht="12.75" hidden="1">
      <c r="A381" s="79"/>
      <c r="B381" s="315">
        <v>2601</v>
      </c>
      <c r="C381" s="124">
        <f t="shared" ref="C381:C392" si="43">L381</f>
        <v>1.05</v>
      </c>
      <c r="D381" s="234">
        <v>15700</v>
      </c>
      <c r="E381" s="46" t="s">
        <v>93</v>
      </c>
      <c r="F381" s="126">
        <f t="shared" ref="F381:F392" si="44">G381*D381*C381</f>
        <v>1156917.3</v>
      </c>
      <c r="G381" s="127">
        <f>VLOOKUP($B381,Tabelas!$B$21:$C$450,2,0)</f>
        <v>70.180000000000007</v>
      </c>
      <c r="H381" s="316">
        <f t="shared" ref="H381:H392" si="45">F381/G381</f>
        <v>16485</v>
      </c>
      <c r="I381" s="128">
        <v>0.05</v>
      </c>
      <c r="J381" s="129"/>
      <c r="K381" s="130">
        <v>1</v>
      </c>
      <c r="L381" s="119">
        <f t="shared" ref="L381:L392" si="46">SUM(I381:K381)</f>
        <v>1.05</v>
      </c>
      <c r="M381" s="130"/>
      <c r="O381" s="131"/>
      <c r="P381" s="132"/>
      <c r="Q381" s="133"/>
      <c r="R381" s="134"/>
      <c r="T381" s="134"/>
      <c r="U381" s="128"/>
    </row>
    <row r="382" spans="1:21" ht="12.75" hidden="1">
      <c r="A382" s="79"/>
      <c r="B382" s="315">
        <v>2602</v>
      </c>
      <c r="C382" s="124">
        <f t="shared" si="43"/>
        <v>1.05</v>
      </c>
      <c r="D382" s="234">
        <v>15700</v>
      </c>
      <c r="E382" s="46" t="s">
        <v>93</v>
      </c>
      <c r="F382" s="126">
        <f t="shared" si="44"/>
        <v>3758580</v>
      </c>
      <c r="G382" s="127">
        <f>VLOOKUP($B382,Tabelas!$B$21:$C$450,2,0)</f>
        <v>228</v>
      </c>
      <c r="H382" s="316">
        <f t="shared" si="45"/>
        <v>16485</v>
      </c>
      <c r="I382" s="128">
        <v>0.05</v>
      </c>
      <c r="J382" s="129"/>
      <c r="K382" s="130">
        <v>1</v>
      </c>
      <c r="L382" s="119">
        <f t="shared" si="46"/>
        <v>1.05</v>
      </c>
      <c r="M382" s="130"/>
      <c r="O382" s="131"/>
      <c r="P382" s="132"/>
      <c r="Q382" s="133"/>
      <c r="R382" s="134"/>
      <c r="T382" s="134"/>
      <c r="U382" s="128"/>
    </row>
    <row r="383" spans="1:21" ht="12.75" hidden="1">
      <c r="A383" s="79"/>
      <c r="B383" s="315">
        <v>2603</v>
      </c>
      <c r="C383" s="124">
        <f t="shared" si="43"/>
        <v>1.05</v>
      </c>
      <c r="D383" s="234">
        <v>15700</v>
      </c>
      <c r="E383" s="46" t="s">
        <v>93</v>
      </c>
      <c r="F383" s="126">
        <f t="shared" si="44"/>
        <v>847823.55</v>
      </c>
      <c r="G383" s="127">
        <f>VLOOKUP($B383,Tabelas!$B$21:$C$450,2,0)</f>
        <v>51.43</v>
      </c>
      <c r="H383" s="316">
        <f t="shared" si="45"/>
        <v>16485</v>
      </c>
      <c r="I383" s="128">
        <v>0.05</v>
      </c>
      <c r="J383" s="129"/>
      <c r="K383" s="130">
        <v>1</v>
      </c>
      <c r="L383" s="119">
        <f t="shared" si="46"/>
        <v>1.05</v>
      </c>
      <c r="M383" s="130"/>
      <c r="O383" s="131"/>
      <c r="P383" s="132"/>
      <c r="Q383" s="133"/>
      <c r="R383" s="134"/>
      <c r="T383" s="134"/>
      <c r="U383" s="128"/>
    </row>
    <row r="384" spans="1:21" ht="12.75" hidden="1">
      <c r="A384" s="79"/>
      <c r="B384" s="315">
        <v>2604</v>
      </c>
      <c r="C384" s="124">
        <f t="shared" si="43"/>
        <v>1.05</v>
      </c>
      <c r="D384" s="234">
        <v>15700</v>
      </c>
      <c r="E384" s="46" t="s">
        <v>93</v>
      </c>
      <c r="F384" s="126">
        <f t="shared" si="44"/>
        <v>725834.55</v>
      </c>
      <c r="G384" s="127">
        <f>VLOOKUP($B384,Tabelas!$B$21:$C$450,2,0)</f>
        <v>44.03</v>
      </c>
      <c r="H384" s="316">
        <f t="shared" si="45"/>
        <v>16485</v>
      </c>
      <c r="I384" s="128">
        <v>0.05</v>
      </c>
      <c r="J384" s="129"/>
      <c r="K384" s="130">
        <v>1</v>
      </c>
      <c r="L384" s="119">
        <f t="shared" si="46"/>
        <v>1.05</v>
      </c>
      <c r="M384" s="130"/>
      <c r="O384" s="131"/>
      <c r="P384" s="132"/>
      <c r="Q384" s="133"/>
      <c r="R384" s="134"/>
      <c r="T384" s="134"/>
      <c r="U384" s="128"/>
    </row>
    <row r="385" spans="1:21" ht="12.75" hidden="1">
      <c r="A385" s="79"/>
      <c r="B385" s="315">
        <v>2605</v>
      </c>
      <c r="C385" s="124">
        <f t="shared" si="43"/>
        <v>1.05</v>
      </c>
      <c r="D385" s="234">
        <v>15700</v>
      </c>
      <c r="E385" s="46" t="s">
        <v>93</v>
      </c>
      <c r="F385" s="126">
        <f t="shared" si="44"/>
        <v>664510.35</v>
      </c>
      <c r="G385" s="127">
        <f>VLOOKUP($B385,Tabelas!$B$21:$C$450,2,0)</f>
        <v>40.31</v>
      </c>
      <c r="H385" s="316">
        <f t="shared" si="45"/>
        <v>16485</v>
      </c>
      <c r="I385" s="128">
        <v>0.05</v>
      </c>
      <c r="J385" s="129"/>
      <c r="K385" s="130">
        <v>1</v>
      </c>
      <c r="L385" s="119">
        <f t="shared" si="46"/>
        <v>1.05</v>
      </c>
      <c r="M385" s="130"/>
      <c r="O385" s="131"/>
      <c r="P385" s="132"/>
      <c r="Q385" s="133"/>
      <c r="R385" s="134"/>
      <c r="T385" s="134"/>
      <c r="U385" s="128"/>
    </row>
    <row r="386" spans="1:21" ht="12.75" hidden="1">
      <c r="A386" s="79"/>
      <c r="B386" s="315">
        <v>2606</v>
      </c>
      <c r="C386" s="124">
        <f t="shared" si="43"/>
        <v>1.05</v>
      </c>
      <c r="D386" s="234">
        <v>15700</v>
      </c>
      <c r="E386" s="46" t="s">
        <v>93</v>
      </c>
      <c r="F386" s="126">
        <f t="shared" si="44"/>
        <v>765893.1</v>
      </c>
      <c r="G386" s="127">
        <f>VLOOKUP($B386,Tabelas!$B$21:$C$450,2,0)</f>
        <v>46.46</v>
      </c>
      <c r="H386" s="316">
        <f t="shared" si="45"/>
        <v>16485</v>
      </c>
      <c r="I386" s="128">
        <v>0.05</v>
      </c>
      <c r="J386" s="129"/>
      <c r="K386" s="130">
        <v>1</v>
      </c>
      <c r="L386" s="119">
        <f t="shared" si="46"/>
        <v>1.05</v>
      </c>
      <c r="M386" s="130"/>
      <c r="O386" s="131"/>
      <c r="P386" s="132"/>
      <c r="Q386" s="133"/>
      <c r="R386" s="134"/>
      <c r="T386" s="134"/>
      <c r="U386" s="128"/>
    </row>
    <row r="387" spans="1:21" ht="12.75" hidden="1">
      <c r="A387" s="79"/>
      <c r="B387" s="315">
        <v>2607</v>
      </c>
      <c r="C387" s="124">
        <f t="shared" si="43"/>
        <v>1.05</v>
      </c>
      <c r="D387" s="234">
        <v>15700</v>
      </c>
      <c r="E387" s="46" t="s">
        <v>93</v>
      </c>
      <c r="F387" s="126">
        <f t="shared" si="44"/>
        <v>718910.85</v>
      </c>
      <c r="G387" s="127">
        <f>VLOOKUP($B387,Tabelas!$B$21:$C$450,2,0)</f>
        <v>43.61</v>
      </c>
      <c r="H387" s="316">
        <f t="shared" si="45"/>
        <v>16485</v>
      </c>
      <c r="I387" s="128">
        <v>0.05</v>
      </c>
      <c r="J387" s="129"/>
      <c r="K387" s="130">
        <v>1</v>
      </c>
      <c r="L387" s="119">
        <f t="shared" si="46"/>
        <v>1.05</v>
      </c>
      <c r="M387" s="130"/>
      <c r="O387" s="131"/>
      <c r="P387" s="132"/>
      <c r="Q387" s="133"/>
      <c r="R387" s="134"/>
      <c r="T387" s="134"/>
      <c r="U387" s="128"/>
    </row>
    <row r="388" spans="1:21" ht="12.75" hidden="1">
      <c r="A388" s="79"/>
      <c r="B388" s="315">
        <v>2608</v>
      </c>
      <c r="C388" s="124">
        <f t="shared" si="43"/>
        <v>1.05</v>
      </c>
      <c r="D388" s="234">
        <v>15700</v>
      </c>
      <c r="E388" s="46" t="s">
        <v>93</v>
      </c>
      <c r="F388" s="126">
        <f t="shared" si="44"/>
        <v>728142.45000000007</v>
      </c>
      <c r="G388" s="127">
        <f>VLOOKUP($B388,Tabelas!$B$21:$C$450,2,0)</f>
        <v>44.17</v>
      </c>
      <c r="H388" s="316">
        <f t="shared" si="45"/>
        <v>16485</v>
      </c>
      <c r="I388" s="128">
        <v>0.05</v>
      </c>
      <c r="J388" s="129"/>
      <c r="K388" s="130">
        <v>1</v>
      </c>
      <c r="L388" s="119">
        <f t="shared" si="46"/>
        <v>1.05</v>
      </c>
      <c r="M388" s="130"/>
      <c r="O388" s="131"/>
      <c r="P388" s="132"/>
      <c r="Q388" s="133"/>
      <c r="R388" s="134"/>
      <c r="T388" s="134"/>
      <c r="U388" s="128"/>
    </row>
    <row r="389" spans="1:21" ht="12.75" hidden="1">
      <c r="A389" s="79"/>
      <c r="B389" s="315">
        <v>2609</v>
      </c>
      <c r="C389" s="124">
        <f t="shared" si="43"/>
        <v>1.05</v>
      </c>
      <c r="D389" s="234">
        <v>15700</v>
      </c>
      <c r="E389" s="46" t="s">
        <v>93</v>
      </c>
      <c r="F389" s="126">
        <f t="shared" si="44"/>
        <v>928600.05</v>
      </c>
      <c r="G389" s="127">
        <f>VLOOKUP($B389,Tabelas!$B$21:$C$450,2,0)</f>
        <v>56.33</v>
      </c>
      <c r="H389" s="316">
        <f t="shared" si="45"/>
        <v>16485</v>
      </c>
      <c r="I389" s="128">
        <v>0.05</v>
      </c>
      <c r="J389" s="129"/>
      <c r="K389" s="130">
        <v>1</v>
      </c>
      <c r="L389" s="119">
        <f t="shared" si="46"/>
        <v>1.05</v>
      </c>
      <c r="M389" s="130"/>
      <c r="O389" s="131"/>
      <c r="P389" s="132"/>
      <c r="Q389" s="133"/>
      <c r="R389" s="134"/>
      <c r="T389" s="134"/>
      <c r="U389" s="128"/>
    </row>
    <row r="390" spans="1:21" ht="12.75" hidden="1">
      <c r="A390" s="79"/>
      <c r="B390" s="315">
        <v>2610</v>
      </c>
      <c r="C390" s="124">
        <f t="shared" si="43"/>
        <v>1.05</v>
      </c>
      <c r="D390" s="234">
        <v>15700</v>
      </c>
      <c r="E390" s="46" t="s">
        <v>93</v>
      </c>
      <c r="F390" s="126">
        <f t="shared" si="44"/>
        <v>2700078.15</v>
      </c>
      <c r="G390" s="127">
        <f>VLOOKUP($B390,Tabelas!$B$21:$C$450,2,0)</f>
        <v>163.79</v>
      </c>
      <c r="H390" s="316">
        <f t="shared" si="45"/>
        <v>16485</v>
      </c>
      <c r="I390" s="128">
        <v>0.05</v>
      </c>
      <c r="J390" s="129"/>
      <c r="K390" s="130">
        <v>1</v>
      </c>
      <c r="L390" s="119">
        <f t="shared" si="46"/>
        <v>1.05</v>
      </c>
      <c r="M390" s="130"/>
      <c r="O390" s="131"/>
      <c r="P390" s="132"/>
      <c r="Q390" s="133"/>
      <c r="R390" s="134"/>
      <c r="T390" s="134"/>
      <c r="U390" s="128"/>
    </row>
    <row r="391" spans="1:21" ht="12.75" hidden="1">
      <c r="A391" s="79"/>
      <c r="B391" s="315">
        <v>2611</v>
      </c>
      <c r="C391" s="124">
        <f t="shared" si="43"/>
        <v>1.05</v>
      </c>
      <c r="D391" s="234">
        <v>15700</v>
      </c>
      <c r="E391" s="46" t="s">
        <v>93</v>
      </c>
      <c r="F391" s="126">
        <f t="shared" si="44"/>
        <v>829690.05</v>
      </c>
      <c r="G391" s="127">
        <f>VLOOKUP($B391,Tabelas!$B$21:$C$450,2,0)</f>
        <v>50.33</v>
      </c>
      <c r="H391" s="316">
        <f t="shared" si="45"/>
        <v>16485</v>
      </c>
      <c r="I391" s="128">
        <v>0.05</v>
      </c>
      <c r="J391" s="129"/>
      <c r="K391" s="130">
        <v>1</v>
      </c>
      <c r="L391" s="119">
        <f t="shared" si="46"/>
        <v>1.05</v>
      </c>
      <c r="M391" s="130"/>
      <c r="O391" s="131"/>
      <c r="P391" s="132"/>
      <c r="Q391" s="133"/>
      <c r="R391" s="134"/>
      <c r="T391" s="134"/>
      <c r="U391" s="128"/>
    </row>
    <row r="392" spans="1:21" ht="12.75" hidden="1">
      <c r="A392" s="79"/>
      <c r="B392" s="315">
        <v>2612</v>
      </c>
      <c r="C392" s="124">
        <f t="shared" si="43"/>
        <v>1.05</v>
      </c>
      <c r="D392" s="234">
        <v>15700</v>
      </c>
      <c r="E392" s="46" t="s">
        <v>93</v>
      </c>
      <c r="F392" s="126">
        <f t="shared" si="44"/>
        <v>756496.65</v>
      </c>
      <c r="G392" s="127">
        <f>VLOOKUP($B392,Tabelas!$B$21:$C$450,2,0)</f>
        <v>45.89</v>
      </c>
      <c r="H392" s="316">
        <f t="shared" si="45"/>
        <v>16485</v>
      </c>
      <c r="I392" s="128">
        <v>0.05</v>
      </c>
      <c r="J392" s="129"/>
      <c r="K392" s="130">
        <v>1</v>
      </c>
      <c r="L392" s="119">
        <f t="shared" si="46"/>
        <v>1.05</v>
      </c>
      <c r="M392" s="130"/>
      <c r="O392" s="131"/>
      <c r="P392" s="132"/>
      <c r="Q392" s="133"/>
      <c r="R392" s="134"/>
      <c r="T392" s="134"/>
      <c r="U392" s="128"/>
    </row>
    <row r="393" spans="1:21" ht="12.75" hidden="1">
      <c r="A393" s="79"/>
      <c r="B393" s="315" t="str">
        <f>Tabelas!B336</f>
        <v>26A</v>
      </c>
      <c r="C393" s="124">
        <f t="shared" si="25"/>
        <v>1.05</v>
      </c>
      <c r="D393" s="234">
        <v>15700</v>
      </c>
      <c r="E393" s="46" t="s">
        <v>93</v>
      </c>
      <c r="F393" s="126">
        <f t="shared" si="21"/>
        <v>7919558.8500000006</v>
      </c>
      <c r="G393" s="127">
        <f>VLOOKUP($B393,Tabelas!$B$21:$C$450,2,0)</f>
        <v>480.41</v>
      </c>
      <c r="H393" s="316">
        <f t="shared" si="22"/>
        <v>16485</v>
      </c>
      <c r="I393" s="128">
        <v>0.05</v>
      </c>
      <c r="J393" s="129"/>
      <c r="K393" s="130">
        <v>1</v>
      </c>
      <c r="L393" s="119">
        <f t="shared" si="23"/>
        <v>1.05</v>
      </c>
      <c r="M393" s="130"/>
      <c r="N393" t="e">
        <f t="shared" si="24"/>
        <v>#VALUE!</v>
      </c>
      <c r="O393" s="131"/>
      <c r="P393" s="132"/>
      <c r="Q393" s="133"/>
      <c r="R393" s="134"/>
      <c r="T393" s="134"/>
      <c r="U393" s="128"/>
    </row>
    <row r="394" spans="1:21" ht="12.75" hidden="1">
      <c r="A394" s="79"/>
      <c r="B394" s="315" t="str">
        <f>Tabelas!B337</f>
        <v>26B</v>
      </c>
      <c r="C394" s="124">
        <f t="shared" si="25"/>
        <v>1.05</v>
      </c>
      <c r="D394" s="234">
        <v>15700</v>
      </c>
      <c r="E394" s="46" t="s">
        <v>93</v>
      </c>
      <c r="F394" s="126">
        <f t="shared" si="21"/>
        <v>6661918.2000000002</v>
      </c>
      <c r="G394" s="127">
        <f>VLOOKUP($B394,Tabelas!$B$21:$C$450,2,0)</f>
        <v>404.12</v>
      </c>
      <c r="H394" s="316">
        <f t="shared" si="22"/>
        <v>16485</v>
      </c>
      <c r="I394" s="128">
        <v>0.05</v>
      </c>
      <c r="J394" s="129"/>
      <c r="K394" s="130">
        <v>1</v>
      </c>
      <c r="L394" s="119">
        <f t="shared" si="23"/>
        <v>1.05</v>
      </c>
      <c r="M394" s="130"/>
      <c r="N394" t="e">
        <f t="shared" si="24"/>
        <v>#VALUE!</v>
      </c>
      <c r="O394" s="131"/>
      <c r="P394" s="132"/>
      <c r="Q394" s="133"/>
      <c r="R394" s="134"/>
      <c r="T394" s="134"/>
      <c r="U394" s="128"/>
    </row>
    <row r="395" spans="1:21" ht="12.75" hidden="1">
      <c r="A395" s="79"/>
      <c r="B395" s="315">
        <f>Tabelas!B338</f>
        <v>26</v>
      </c>
      <c r="C395" s="124">
        <f t="shared" si="25"/>
        <v>1.05</v>
      </c>
      <c r="D395" s="234">
        <v>15700</v>
      </c>
      <c r="E395" s="46" t="s">
        <v>93</v>
      </c>
      <c r="F395" s="126">
        <f t="shared" si="21"/>
        <v>14581477.050000001</v>
      </c>
      <c r="G395" s="127">
        <f>VLOOKUP($B395,Tabelas!$B$21:$C$450,2,0)</f>
        <v>884.53</v>
      </c>
      <c r="H395" s="316">
        <f t="shared" si="22"/>
        <v>16485</v>
      </c>
      <c r="I395" s="128">
        <v>0.05</v>
      </c>
      <c r="J395" s="129"/>
      <c r="K395" s="130">
        <v>1</v>
      </c>
      <c r="L395" s="119">
        <f t="shared" si="23"/>
        <v>1.05</v>
      </c>
      <c r="M395" s="130"/>
      <c r="N395">
        <f t="shared" si="24"/>
        <v>26</v>
      </c>
      <c r="O395" s="131"/>
      <c r="P395" s="132"/>
      <c r="Q395" s="133"/>
      <c r="R395" s="134"/>
      <c r="T395" s="134"/>
      <c r="U395" s="128"/>
    </row>
    <row r="396" spans="1:21" ht="12.75" hidden="1">
      <c r="A396" s="79"/>
      <c r="B396" s="315">
        <f>Tabelas!B339</f>
        <v>2701</v>
      </c>
      <c r="C396" s="124">
        <f t="shared" si="25"/>
        <v>1</v>
      </c>
      <c r="D396" s="234">
        <v>16000</v>
      </c>
      <c r="E396" s="46" t="s">
        <v>93</v>
      </c>
      <c r="F396" s="126">
        <f t="shared" si="21"/>
        <v>7206400</v>
      </c>
      <c r="G396" s="127">
        <f>VLOOKUP($B396,Tabelas!$B$21:$C$450,2,0)</f>
        <v>450.4</v>
      </c>
      <c r="H396" s="316">
        <f t="shared" si="22"/>
        <v>16000</v>
      </c>
      <c r="I396" s="128"/>
      <c r="J396" s="129"/>
      <c r="K396" s="130">
        <v>1</v>
      </c>
      <c r="L396" s="119">
        <f t="shared" si="23"/>
        <v>1</v>
      </c>
      <c r="M396" s="130"/>
      <c r="N396">
        <f t="shared" si="24"/>
        <v>1</v>
      </c>
      <c r="O396" s="131"/>
      <c r="P396" s="132"/>
      <c r="Q396" s="133"/>
      <c r="R396" s="134"/>
      <c r="T396" s="134"/>
      <c r="U396" s="128"/>
    </row>
    <row r="397" spans="1:21" ht="12.75">
      <c r="A397" s="79"/>
      <c r="B397" s="315">
        <v>250</v>
      </c>
      <c r="C397" s="124">
        <f t="shared" ref="C397:C403" si="47">L397</f>
        <v>1.0709</v>
      </c>
      <c r="D397" s="234">
        <v>8680.5499999999993</v>
      </c>
      <c r="E397" s="46" t="s">
        <v>94</v>
      </c>
      <c r="F397" s="126">
        <f t="shared" ref="F397:F422" si="48">G397*D397*C397</f>
        <v>107089.93146239998</v>
      </c>
      <c r="G397" s="127">
        <f>VLOOKUP($B397,Tabelas!$B$21:$C$450,2,0)</f>
        <v>11.52</v>
      </c>
      <c r="H397" s="316">
        <f t="shared" ref="H397:H424" si="49">F397/G397</f>
        <v>9296.0009949999985</v>
      </c>
      <c r="I397" s="128">
        <v>7.0900000000000005E-2</v>
      </c>
      <c r="J397" s="129"/>
      <c r="K397" s="130">
        <v>1</v>
      </c>
      <c r="L397" s="119">
        <f t="shared" ref="L397:L404" si="50">SUM(I397:K397)</f>
        <v>1.0709</v>
      </c>
      <c r="M397" s="130"/>
      <c r="N397">
        <f t="shared" ref="N397:N438" si="51">RIGHT(B397,2)*1</f>
        <v>50</v>
      </c>
      <c r="O397" s="131"/>
      <c r="P397" s="132"/>
      <c r="Q397" s="133"/>
      <c r="R397" s="134"/>
      <c r="T397" s="134"/>
      <c r="U397" s="128"/>
    </row>
    <row r="398" spans="1:21" ht="12.75">
      <c r="A398" s="79"/>
      <c r="B398" s="315">
        <v>251</v>
      </c>
      <c r="C398" s="124">
        <f t="shared" si="47"/>
        <v>1.0709</v>
      </c>
      <c r="D398" s="234">
        <v>8680.5499999999993</v>
      </c>
      <c r="E398" s="46" t="s">
        <v>94</v>
      </c>
      <c r="F398" s="126">
        <f t="shared" si="48"/>
        <v>107089.93146239998</v>
      </c>
      <c r="G398" s="127">
        <f>VLOOKUP($B398,Tabelas!$B$21:$C$450,2,0)</f>
        <v>11.52</v>
      </c>
      <c r="H398" s="316">
        <f t="shared" si="49"/>
        <v>9296.0009949999985</v>
      </c>
      <c r="I398" s="128">
        <v>7.0900000000000005E-2</v>
      </c>
      <c r="J398" s="129"/>
      <c r="K398" s="130">
        <v>1</v>
      </c>
      <c r="L398" s="119">
        <f t="shared" si="50"/>
        <v>1.0709</v>
      </c>
      <c r="M398" s="130"/>
      <c r="N398">
        <f t="shared" si="51"/>
        <v>51</v>
      </c>
      <c r="O398" s="131"/>
      <c r="P398" s="132"/>
      <c r="Q398" s="133"/>
      <c r="R398" s="134"/>
      <c r="T398" s="134"/>
      <c r="U398" s="128"/>
    </row>
    <row r="399" spans="1:21" ht="12.75">
      <c r="A399" s="79"/>
      <c r="B399" s="315">
        <v>252</v>
      </c>
      <c r="C399" s="124">
        <f t="shared" si="47"/>
        <v>1.0709</v>
      </c>
      <c r="D399" s="234">
        <v>8680.5499999999993</v>
      </c>
      <c r="E399" s="46" t="s">
        <v>94</v>
      </c>
      <c r="F399" s="126">
        <f t="shared" si="48"/>
        <v>107089.93146239998</v>
      </c>
      <c r="G399" s="127">
        <f>VLOOKUP($B399,Tabelas!$B$21:$C$450,2,0)</f>
        <v>11.52</v>
      </c>
      <c r="H399" s="316">
        <f t="shared" si="49"/>
        <v>9296.0009949999985</v>
      </c>
      <c r="I399" s="128">
        <v>7.0900000000000005E-2</v>
      </c>
      <c r="J399" s="129"/>
      <c r="K399" s="130">
        <v>1</v>
      </c>
      <c r="L399" s="119">
        <f t="shared" si="50"/>
        <v>1.0709</v>
      </c>
      <c r="M399" s="130"/>
      <c r="N399">
        <f t="shared" si="51"/>
        <v>52</v>
      </c>
      <c r="O399" s="131"/>
      <c r="P399" s="132"/>
      <c r="Q399" s="133"/>
      <c r="R399" s="134"/>
      <c r="T399" s="134"/>
      <c r="U399" s="128"/>
    </row>
    <row r="400" spans="1:21" ht="12.75">
      <c r="A400" s="79"/>
      <c r="B400" s="315">
        <v>253</v>
      </c>
      <c r="C400" s="124">
        <f t="shared" si="47"/>
        <v>1.0709</v>
      </c>
      <c r="D400" s="234">
        <v>8680.5499999999993</v>
      </c>
      <c r="E400" s="46" t="s">
        <v>94</v>
      </c>
      <c r="F400" s="126">
        <f t="shared" si="48"/>
        <v>107089.93146239998</v>
      </c>
      <c r="G400" s="127">
        <f>VLOOKUP($B400,Tabelas!$B$21:$C$450,2,0)</f>
        <v>11.52</v>
      </c>
      <c r="H400" s="316">
        <f t="shared" si="49"/>
        <v>9296.0009949999985</v>
      </c>
      <c r="I400" s="128">
        <v>7.0900000000000005E-2</v>
      </c>
      <c r="J400" s="129"/>
      <c r="K400" s="130">
        <v>1</v>
      </c>
      <c r="L400" s="119">
        <f t="shared" si="50"/>
        <v>1.0709</v>
      </c>
      <c r="M400" s="130"/>
      <c r="N400">
        <f t="shared" si="51"/>
        <v>53</v>
      </c>
      <c r="O400" s="131"/>
      <c r="P400" s="132"/>
      <c r="Q400" s="133"/>
      <c r="R400" s="134"/>
      <c r="T400" s="134"/>
      <c r="U400" s="128"/>
    </row>
    <row r="401" spans="1:21" ht="12.75">
      <c r="A401" s="79"/>
      <c r="B401" s="315">
        <v>254</v>
      </c>
      <c r="C401" s="124">
        <f t="shared" si="47"/>
        <v>1.0709</v>
      </c>
      <c r="D401" s="234">
        <v>8680.5499999999993</v>
      </c>
      <c r="E401" s="46" t="s">
        <v>94</v>
      </c>
      <c r="F401" s="126">
        <f t="shared" si="48"/>
        <v>107089.93146239998</v>
      </c>
      <c r="G401" s="127">
        <f>VLOOKUP($B401,Tabelas!$B$21:$C$450,2,0)</f>
        <v>11.52</v>
      </c>
      <c r="H401" s="316">
        <f t="shared" si="49"/>
        <v>9296.0009949999985</v>
      </c>
      <c r="I401" s="128">
        <v>7.0900000000000005E-2</v>
      </c>
      <c r="J401" s="129"/>
      <c r="K401" s="130">
        <v>1</v>
      </c>
      <c r="L401" s="119">
        <f t="shared" si="50"/>
        <v>1.0709</v>
      </c>
      <c r="M401" s="130"/>
      <c r="N401">
        <f t="shared" si="51"/>
        <v>54</v>
      </c>
      <c r="O401" s="131"/>
      <c r="P401" s="132"/>
      <c r="Q401" s="133"/>
      <c r="R401" s="134"/>
      <c r="T401" s="134"/>
      <c r="U401" s="128"/>
    </row>
    <row r="402" spans="1:21" ht="12.75">
      <c r="A402" s="79"/>
      <c r="B402" s="315">
        <v>255</v>
      </c>
      <c r="C402" s="124">
        <f t="shared" si="47"/>
        <v>1.0709</v>
      </c>
      <c r="D402" s="234">
        <v>8680.5499999999993</v>
      </c>
      <c r="E402" s="46" t="s">
        <v>94</v>
      </c>
      <c r="F402" s="126">
        <f t="shared" si="48"/>
        <v>107089.93146239998</v>
      </c>
      <c r="G402" s="127">
        <f>VLOOKUP($B402,Tabelas!$B$21:$C$450,2,0)</f>
        <v>11.52</v>
      </c>
      <c r="H402" s="316">
        <f t="shared" si="49"/>
        <v>9296.0009949999985</v>
      </c>
      <c r="I402" s="128">
        <v>7.0900000000000005E-2</v>
      </c>
      <c r="J402" s="129"/>
      <c r="K402" s="130">
        <v>1</v>
      </c>
      <c r="L402" s="119">
        <f t="shared" si="50"/>
        <v>1.0709</v>
      </c>
      <c r="M402" s="130"/>
      <c r="N402">
        <f t="shared" si="51"/>
        <v>55</v>
      </c>
      <c r="O402" s="131"/>
      <c r="P402" s="132"/>
      <c r="Q402" s="133"/>
      <c r="R402" s="134"/>
      <c r="T402" s="134"/>
      <c r="U402" s="128"/>
    </row>
    <row r="403" spans="1:21" ht="12.75">
      <c r="A403" s="79"/>
      <c r="B403" s="315">
        <v>256</v>
      </c>
      <c r="C403" s="124">
        <f t="shared" si="47"/>
        <v>1.0709</v>
      </c>
      <c r="D403" s="234">
        <v>8680.5499999999993</v>
      </c>
      <c r="E403" s="46" t="s">
        <v>94</v>
      </c>
      <c r="F403" s="126">
        <f t="shared" si="48"/>
        <v>107089.93146239998</v>
      </c>
      <c r="G403" s="127">
        <f>VLOOKUP($B403,Tabelas!$B$21:$C$450,2,0)</f>
        <v>11.52</v>
      </c>
      <c r="H403" s="316">
        <f t="shared" si="49"/>
        <v>9296.0009949999985</v>
      </c>
      <c r="I403" s="128">
        <v>7.0900000000000005E-2</v>
      </c>
      <c r="J403" s="129"/>
      <c r="K403" s="130">
        <v>1</v>
      </c>
      <c r="L403" s="119">
        <f t="shared" si="50"/>
        <v>1.0709</v>
      </c>
      <c r="M403" s="130"/>
      <c r="N403">
        <f t="shared" si="51"/>
        <v>56</v>
      </c>
      <c r="O403" s="131"/>
      <c r="P403" s="132"/>
      <c r="Q403" s="133"/>
      <c r="R403" s="134"/>
      <c r="T403" s="134"/>
      <c r="U403" s="128"/>
    </row>
    <row r="404" spans="1:21" ht="12.75">
      <c r="A404" s="79"/>
      <c r="B404" s="315">
        <v>257</v>
      </c>
      <c r="C404" s="124">
        <f t="shared" ref="C404:C424" si="52">L404</f>
        <v>1.0709</v>
      </c>
      <c r="D404" s="234">
        <v>8680.5499999999993</v>
      </c>
      <c r="E404" s="46" t="s">
        <v>94</v>
      </c>
      <c r="F404" s="126">
        <f t="shared" si="48"/>
        <v>107089.93146239998</v>
      </c>
      <c r="G404" s="127">
        <f>VLOOKUP($B404,Tabelas!$B$21:$C$450,2,0)</f>
        <v>11.52</v>
      </c>
      <c r="H404" s="316">
        <f t="shared" si="49"/>
        <v>9296.0009949999985</v>
      </c>
      <c r="I404" s="128">
        <v>7.0900000000000005E-2</v>
      </c>
      <c r="J404" s="129"/>
      <c r="K404" s="130">
        <v>1</v>
      </c>
      <c r="L404" s="119">
        <f t="shared" si="50"/>
        <v>1.0709</v>
      </c>
      <c r="M404" s="130"/>
      <c r="N404">
        <f t="shared" si="51"/>
        <v>57</v>
      </c>
      <c r="O404" s="131"/>
      <c r="P404" s="132"/>
      <c r="Q404" s="133"/>
      <c r="R404" s="134"/>
      <c r="T404" s="134"/>
      <c r="U404" s="128"/>
    </row>
    <row r="405" spans="1:21" ht="12.75">
      <c r="A405" s="79"/>
      <c r="B405" s="315">
        <v>258</v>
      </c>
      <c r="C405" s="124">
        <f t="shared" si="52"/>
        <v>1.0709</v>
      </c>
      <c r="D405" s="234">
        <v>8680.5499999999993</v>
      </c>
      <c r="E405" s="46" t="s">
        <v>94</v>
      </c>
      <c r="F405" s="126">
        <f t="shared" si="48"/>
        <v>107089.93146239998</v>
      </c>
      <c r="G405" s="127">
        <f>VLOOKUP($B405,Tabelas!$B$21:$C$450,2,0)</f>
        <v>11.52</v>
      </c>
      <c r="H405" s="316">
        <f t="shared" ref="H405:H422" si="53">F405/G405</f>
        <v>9296.0009949999985</v>
      </c>
      <c r="I405" s="128">
        <v>7.0900000000000005E-2</v>
      </c>
      <c r="J405" s="129"/>
      <c r="K405" s="130">
        <v>1</v>
      </c>
      <c r="L405" s="119">
        <f t="shared" ref="L405:L424" si="54">SUM(I405:K405)</f>
        <v>1.0709</v>
      </c>
      <c r="M405" s="130"/>
      <c r="N405">
        <f t="shared" si="51"/>
        <v>58</v>
      </c>
      <c r="O405" s="131"/>
      <c r="P405" s="132"/>
      <c r="Q405" s="133"/>
      <c r="R405" s="134"/>
      <c r="T405" s="134"/>
      <c r="U405" s="128"/>
    </row>
    <row r="406" spans="1:21" ht="12.75">
      <c r="A406" s="79"/>
      <c r="B406" s="315">
        <v>259</v>
      </c>
      <c r="C406" s="124">
        <f t="shared" si="52"/>
        <v>1.0709</v>
      </c>
      <c r="D406" s="234">
        <v>8680.5499999999993</v>
      </c>
      <c r="E406" s="46" t="s">
        <v>94</v>
      </c>
      <c r="F406" s="126">
        <f t="shared" si="48"/>
        <v>107089.93146239998</v>
      </c>
      <c r="G406" s="127">
        <f>VLOOKUP($B406,Tabelas!$B$21:$C$450,2,0)</f>
        <v>11.52</v>
      </c>
      <c r="H406" s="316">
        <f t="shared" si="53"/>
        <v>9296.0009949999985</v>
      </c>
      <c r="I406" s="128">
        <v>7.0900000000000005E-2</v>
      </c>
      <c r="J406" s="129"/>
      <c r="K406" s="130">
        <v>1</v>
      </c>
      <c r="L406" s="119">
        <f t="shared" si="54"/>
        <v>1.0709</v>
      </c>
      <c r="M406" s="130"/>
      <c r="N406">
        <f t="shared" si="51"/>
        <v>59</v>
      </c>
      <c r="O406" s="131"/>
      <c r="P406" s="132"/>
      <c r="Q406" s="133"/>
      <c r="R406" s="134"/>
      <c r="T406" s="134"/>
      <c r="U406" s="128"/>
    </row>
    <row r="407" spans="1:21" ht="12.75" hidden="1">
      <c r="A407" s="79"/>
      <c r="B407" s="315">
        <v>260</v>
      </c>
      <c r="C407" s="124">
        <f t="shared" si="52"/>
        <v>1</v>
      </c>
      <c r="D407" s="234">
        <v>8680.5499999999993</v>
      </c>
      <c r="E407" s="236" t="s">
        <v>93</v>
      </c>
      <c r="F407" s="126">
        <f t="shared" si="48"/>
        <v>99999.935999999987</v>
      </c>
      <c r="G407" s="127">
        <f>VLOOKUP($B407,Tabelas!$B$21:$C$450,2,0)</f>
        <v>11.52</v>
      </c>
      <c r="H407" s="316">
        <f t="shared" si="53"/>
        <v>8680.5499999999993</v>
      </c>
      <c r="I407" s="128"/>
      <c r="J407" s="129"/>
      <c r="K407" s="130">
        <v>1</v>
      </c>
      <c r="L407" s="119">
        <f t="shared" si="54"/>
        <v>1</v>
      </c>
      <c r="M407" s="130"/>
      <c r="N407">
        <f t="shared" si="51"/>
        <v>60</v>
      </c>
      <c r="O407" s="131"/>
      <c r="P407" s="132"/>
      <c r="Q407" s="133"/>
      <c r="R407" s="134"/>
      <c r="T407" s="134"/>
      <c r="U407" s="128"/>
    </row>
    <row r="408" spans="1:21" ht="12.75" hidden="1">
      <c r="A408" s="79"/>
      <c r="B408" s="315">
        <v>261</v>
      </c>
      <c r="C408" s="124">
        <f t="shared" si="52"/>
        <v>1</v>
      </c>
      <c r="D408" s="234">
        <v>8680.5499999999993</v>
      </c>
      <c r="E408" s="236" t="s">
        <v>93</v>
      </c>
      <c r="F408" s="126">
        <f t="shared" si="48"/>
        <v>99999.935999999987</v>
      </c>
      <c r="G408" s="127">
        <f>VLOOKUP($B408,Tabelas!$B$21:$C$450,2,0)</f>
        <v>11.52</v>
      </c>
      <c r="H408" s="316">
        <f t="shared" si="53"/>
        <v>8680.5499999999993</v>
      </c>
      <c r="I408" s="128"/>
      <c r="J408" s="129"/>
      <c r="K408" s="130">
        <v>1</v>
      </c>
      <c r="L408" s="119">
        <f t="shared" si="54"/>
        <v>1</v>
      </c>
      <c r="M408" s="130"/>
      <c r="N408">
        <f t="shared" si="51"/>
        <v>61</v>
      </c>
      <c r="O408" s="131"/>
      <c r="P408" s="132"/>
      <c r="Q408" s="133"/>
      <c r="R408" s="134"/>
      <c r="T408" s="134"/>
      <c r="U408" s="128"/>
    </row>
    <row r="409" spans="1:21" ht="12.75">
      <c r="A409" s="79"/>
      <c r="B409" s="315">
        <v>262</v>
      </c>
      <c r="C409" s="124">
        <f t="shared" si="52"/>
        <v>1.0709</v>
      </c>
      <c r="D409" s="234">
        <v>8680.5499999999993</v>
      </c>
      <c r="E409" s="46" t="s">
        <v>94</v>
      </c>
      <c r="F409" s="126">
        <f t="shared" si="48"/>
        <v>107089.93146239998</v>
      </c>
      <c r="G409" s="127">
        <f>VLOOKUP($B409,Tabelas!$B$21:$C$450,2,0)</f>
        <v>11.52</v>
      </c>
      <c r="H409" s="316">
        <f t="shared" si="53"/>
        <v>9296.0009949999985</v>
      </c>
      <c r="I409" s="128">
        <v>7.0900000000000005E-2</v>
      </c>
      <c r="J409" s="129"/>
      <c r="K409" s="130">
        <v>1</v>
      </c>
      <c r="L409" s="119">
        <f t="shared" si="54"/>
        <v>1.0709</v>
      </c>
      <c r="M409" s="130"/>
      <c r="N409">
        <f t="shared" si="51"/>
        <v>62</v>
      </c>
      <c r="O409" s="131"/>
      <c r="P409" s="132"/>
      <c r="Q409" s="133"/>
      <c r="R409" s="134"/>
      <c r="T409" s="134"/>
      <c r="U409" s="128"/>
    </row>
    <row r="410" spans="1:21" ht="12.75">
      <c r="A410" s="79"/>
      <c r="B410" s="315">
        <v>263</v>
      </c>
      <c r="C410" s="124">
        <f t="shared" si="52"/>
        <v>1.0709</v>
      </c>
      <c r="D410" s="234">
        <v>8680.5499999999993</v>
      </c>
      <c r="E410" s="46" t="s">
        <v>94</v>
      </c>
      <c r="F410" s="126">
        <f t="shared" si="48"/>
        <v>107089.93146239998</v>
      </c>
      <c r="G410" s="127">
        <f>VLOOKUP($B410,Tabelas!$B$21:$C$450,2,0)</f>
        <v>11.52</v>
      </c>
      <c r="H410" s="316">
        <f t="shared" si="53"/>
        <v>9296.0009949999985</v>
      </c>
      <c r="I410" s="128">
        <v>7.0900000000000005E-2</v>
      </c>
      <c r="J410" s="129"/>
      <c r="K410" s="130">
        <v>1</v>
      </c>
      <c r="L410" s="119">
        <f t="shared" si="54"/>
        <v>1.0709</v>
      </c>
      <c r="M410" s="130"/>
      <c r="N410">
        <f t="shared" si="51"/>
        <v>63</v>
      </c>
      <c r="O410" s="131"/>
      <c r="P410" s="132"/>
      <c r="Q410" s="133"/>
      <c r="R410" s="134"/>
      <c r="T410" s="134"/>
      <c r="U410" s="128"/>
    </row>
    <row r="411" spans="1:21" ht="12.75" hidden="1">
      <c r="A411" s="79"/>
      <c r="B411" s="315">
        <v>264</v>
      </c>
      <c r="C411" s="124">
        <f t="shared" si="52"/>
        <v>1</v>
      </c>
      <c r="D411" s="234">
        <v>8680.5499999999993</v>
      </c>
      <c r="E411" s="236" t="s">
        <v>93</v>
      </c>
      <c r="F411" s="126">
        <f t="shared" si="48"/>
        <v>99999.935999999987</v>
      </c>
      <c r="G411" s="127">
        <f>VLOOKUP($B411,Tabelas!$B$21:$C$450,2,0)</f>
        <v>11.52</v>
      </c>
      <c r="H411" s="316">
        <f t="shared" si="53"/>
        <v>8680.5499999999993</v>
      </c>
      <c r="I411" s="128"/>
      <c r="J411" s="129"/>
      <c r="K411" s="130">
        <v>1</v>
      </c>
      <c r="L411" s="119">
        <f t="shared" si="54"/>
        <v>1</v>
      </c>
      <c r="M411" s="130"/>
      <c r="N411">
        <f t="shared" si="51"/>
        <v>64</v>
      </c>
      <c r="O411" s="131"/>
      <c r="P411" s="132"/>
      <c r="Q411" s="133"/>
      <c r="R411" s="134"/>
      <c r="T411" s="134"/>
      <c r="U411" s="128"/>
    </row>
    <row r="412" spans="1:21" ht="12.75" hidden="1">
      <c r="A412" s="79"/>
      <c r="B412" s="315">
        <v>265</v>
      </c>
      <c r="C412" s="124">
        <f t="shared" si="52"/>
        <v>1</v>
      </c>
      <c r="D412" s="234">
        <v>8680.5499999999993</v>
      </c>
      <c r="E412" s="236" t="s">
        <v>93</v>
      </c>
      <c r="F412" s="126">
        <f t="shared" si="48"/>
        <v>99999.935999999987</v>
      </c>
      <c r="G412" s="127">
        <f>VLOOKUP($B412,Tabelas!$B$21:$C$450,2,0)</f>
        <v>11.52</v>
      </c>
      <c r="H412" s="316">
        <f t="shared" si="53"/>
        <v>8680.5499999999993</v>
      </c>
      <c r="I412" s="128"/>
      <c r="J412" s="129"/>
      <c r="K412" s="130">
        <v>1</v>
      </c>
      <c r="L412" s="119">
        <f t="shared" si="54"/>
        <v>1</v>
      </c>
      <c r="M412" s="130"/>
      <c r="N412">
        <f t="shared" si="51"/>
        <v>65</v>
      </c>
      <c r="O412" s="131"/>
      <c r="P412" s="132"/>
      <c r="Q412" s="133"/>
      <c r="R412" s="134"/>
      <c r="T412" s="134"/>
      <c r="U412" s="128"/>
    </row>
    <row r="413" spans="1:21" ht="12.75">
      <c r="A413" s="79"/>
      <c r="B413" s="315">
        <v>266</v>
      </c>
      <c r="C413" s="124">
        <f t="shared" si="52"/>
        <v>1.0709</v>
      </c>
      <c r="D413" s="234">
        <v>8680.5499999999993</v>
      </c>
      <c r="E413" s="46" t="s">
        <v>94</v>
      </c>
      <c r="F413" s="126">
        <f t="shared" si="48"/>
        <v>107089.93146239998</v>
      </c>
      <c r="G413" s="127">
        <f>VLOOKUP($B413,Tabelas!$B$21:$C$450,2,0)</f>
        <v>11.52</v>
      </c>
      <c r="H413" s="316">
        <f t="shared" si="53"/>
        <v>9296.0009949999985</v>
      </c>
      <c r="I413" s="128">
        <v>7.0900000000000005E-2</v>
      </c>
      <c r="J413" s="129"/>
      <c r="K413" s="130">
        <v>1</v>
      </c>
      <c r="L413" s="119">
        <f t="shared" si="54"/>
        <v>1.0709</v>
      </c>
      <c r="M413" s="130"/>
      <c r="N413">
        <f t="shared" si="51"/>
        <v>66</v>
      </c>
      <c r="O413" s="131"/>
      <c r="P413" s="132"/>
      <c r="Q413" s="133"/>
      <c r="R413" s="134"/>
      <c r="T413" s="134"/>
      <c r="U413" s="128"/>
    </row>
    <row r="414" spans="1:21" ht="12.75">
      <c r="A414" s="79"/>
      <c r="B414" s="315">
        <v>267</v>
      </c>
      <c r="C414" s="124">
        <f t="shared" si="52"/>
        <v>1.0709</v>
      </c>
      <c r="D414" s="234">
        <v>8680.5499999999993</v>
      </c>
      <c r="E414" s="46" t="s">
        <v>94</v>
      </c>
      <c r="F414" s="126">
        <f t="shared" si="48"/>
        <v>107089.93146239998</v>
      </c>
      <c r="G414" s="127">
        <f>VLOOKUP($B414,Tabelas!$B$21:$C$450,2,0)</f>
        <v>11.52</v>
      </c>
      <c r="H414" s="316">
        <f t="shared" si="53"/>
        <v>9296.0009949999985</v>
      </c>
      <c r="I414" s="128">
        <v>7.0900000000000005E-2</v>
      </c>
      <c r="J414" s="129"/>
      <c r="K414" s="130">
        <v>1</v>
      </c>
      <c r="L414" s="119">
        <f t="shared" si="54"/>
        <v>1.0709</v>
      </c>
      <c r="M414" s="130"/>
      <c r="N414">
        <f t="shared" si="51"/>
        <v>67</v>
      </c>
      <c r="O414" s="131"/>
      <c r="P414" s="132"/>
      <c r="Q414" s="133"/>
      <c r="R414" s="134"/>
      <c r="T414" s="134"/>
      <c r="U414" s="128"/>
    </row>
    <row r="415" spans="1:21" ht="12.75">
      <c r="A415" s="79"/>
      <c r="B415" s="315">
        <v>268</v>
      </c>
      <c r="C415" s="124">
        <f t="shared" si="52"/>
        <v>1.0709</v>
      </c>
      <c r="D415" s="234">
        <v>8680.5499999999993</v>
      </c>
      <c r="E415" s="46" t="s">
        <v>94</v>
      </c>
      <c r="F415" s="126">
        <f t="shared" si="48"/>
        <v>107089.93146239998</v>
      </c>
      <c r="G415" s="127">
        <f>VLOOKUP($B415,Tabelas!$B$21:$C$450,2,0)</f>
        <v>11.52</v>
      </c>
      <c r="H415" s="316">
        <f t="shared" si="53"/>
        <v>9296.0009949999985</v>
      </c>
      <c r="I415" s="128">
        <v>7.0900000000000005E-2</v>
      </c>
      <c r="J415" s="129"/>
      <c r="K415" s="130">
        <v>1</v>
      </c>
      <c r="L415" s="119">
        <f t="shared" si="54"/>
        <v>1.0709</v>
      </c>
      <c r="M415" s="130"/>
      <c r="N415">
        <f t="shared" si="51"/>
        <v>68</v>
      </c>
      <c r="O415" s="131"/>
      <c r="P415" s="132"/>
      <c r="Q415" s="133"/>
      <c r="R415" s="134"/>
      <c r="T415" s="134"/>
      <c r="U415" s="128"/>
    </row>
    <row r="416" spans="1:21" ht="12.75">
      <c r="A416" s="79"/>
      <c r="B416" s="315">
        <v>269</v>
      </c>
      <c r="C416" s="124">
        <f t="shared" si="52"/>
        <v>1.0709</v>
      </c>
      <c r="D416" s="234">
        <v>8680.5499999999993</v>
      </c>
      <c r="E416" s="46" t="s">
        <v>94</v>
      </c>
      <c r="F416" s="126">
        <f t="shared" si="48"/>
        <v>107089.93146239998</v>
      </c>
      <c r="G416" s="127">
        <f>VLOOKUP($B416,Tabelas!$B$21:$C$450,2,0)</f>
        <v>11.52</v>
      </c>
      <c r="H416" s="316">
        <f t="shared" si="53"/>
        <v>9296.0009949999985</v>
      </c>
      <c r="I416" s="128">
        <v>7.0900000000000005E-2</v>
      </c>
      <c r="J416" s="129"/>
      <c r="K416" s="130">
        <v>1</v>
      </c>
      <c r="L416" s="119">
        <f t="shared" si="54"/>
        <v>1.0709</v>
      </c>
      <c r="M416" s="130"/>
      <c r="N416">
        <f t="shared" si="51"/>
        <v>69</v>
      </c>
      <c r="O416" s="131"/>
      <c r="P416" s="132"/>
      <c r="Q416" s="133"/>
      <c r="R416" s="134"/>
      <c r="T416" s="134"/>
      <c r="U416" s="128"/>
    </row>
    <row r="417" spans="1:21" ht="12.75">
      <c r="A417" s="79"/>
      <c r="B417" s="315">
        <v>270</v>
      </c>
      <c r="C417" s="124">
        <f t="shared" si="52"/>
        <v>1.0709</v>
      </c>
      <c r="D417" s="234">
        <v>8680.5499999999993</v>
      </c>
      <c r="E417" s="46" t="s">
        <v>94</v>
      </c>
      <c r="F417" s="126">
        <f t="shared" si="48"/>
        <v>107089.93146239998</v>
      </c>
      <c r="G417" s="127">
        <f>VLOOKUP($B417,Tabelas!$B$21:$C$450,2,0)</f>
        <v>11.52</v>
      </c>
      <c r="H417" s="316">
        <f t="shared" si="53"/>
        <v>9296.0009949999985</v>
      </c>
      <c r="I417" s="128">
        <v>7.0900000000000005E-2</v>
      </c>
      <c r="J417" s="129"/>
      <c r="K417" s="130">
        <v>1</v>
      </c>
      <c r="L417" s="119">
        <f t="shared" si="54"/>
        <v>1.0709</v>
      </c>
      <c r="M417" s="130"/>
      <c r="N417">
        <f t="shared" si="51"/>
        <v>70</v>
      </c>
      <c r="O417" s="131"/>
      <c r="P417" s="132"/>
      <c r="Q417" s="133"/>
      <c r="R417" s="134"/>
      <c r="T417" s="134"/>
      <c r="U417" s="128"/>
    </row>
    <row r="418" spans="1:21" ht="12.75">
      <c r="A418" s="79"/>
      <c r="B418" s="315">
        <v>271</v>
      </c>
      <c r="C418" s="124">
        <f t="shared" si="52"/>
        <v>1.0709</v>
      </c>
      <c r="D418" s="234">
        <v>8680.5499999999993</v>
      </c>
      <c r="E418" s="46" t="s">
        <v>94</v>
      </c>
      <c r="F418" s="126">
        <f t="shared" si="48"/>
        <v>107089.93146239998</v>
      </c>
      <c r="G418" s="127">
        <f>VLOOKUP($B418,Tabelas!$B$21:$C$450,2,0)</f>
        <v>11.52</v>
      </c>
      <c r="H418" s="316">
        <f t="shared" si="53"/>
        <v>9296.0009949999985</v>
      </c>
      <c r="I418" s="128">
        <v>7.0900000000000005E-2</v>
      </c>
      <c r="J418" s="129"/>
      <c r="K418" s="130">
        <v>1</v>
      </c>
      <c r="L418" s="119">
        <f t="shared" si="54"/>
        <v>1.0709</v>
      </c>
      <c r="M418" s="130"/>
      <c r="N418">
        <f t="shared" si="51"/>
        <v>71</v>
      </c>
      <c r="O418" s="131"/>
      <c r="P418" s="132"/>
      <c r="Q418" s="133"/>
      <c r="R418" s="134"/>
      <c r="T418" s="134"/>
      <c r="U418" s="128"/>
    </row>
    <row r="419" spans="1:21" ht="12.75">
      <c r="A419" s="79"/>
      <c r="B419" s="315">
        <v>272</v>
      </c>
      <c r="C419" s="124">
        <f t="shared" si="52"/>
        <v>1.0709</v>
      </c>
      <c r="D419" s="234">
        <v>8680.5499999999993</v>
      </c>
      <c r="E419" s="46" t="s">
        <v>94</v>
      </c>
      <c r="F419" s="126">
        <f t="shared" si="48"/>
        <v>107089.93146239998</v>
      </c>
      <c r="G419" s="127">
        <f>VLOOKUP($B419,Tabelas!$B$21:$C$450,2,0)</f>
        <v>11.52</v>
      </c>
      <c r="H419" s="316">
        <f t="shared" si="53"/>
        <v>9296.0009949999985</v>
      </c>
      <c r="I419" s="128">
        <v>7.0900000000000005E-2</v>
      </c>
      <c r="J419" s="129"/>
      <c r="K419" s="130">
        <v>1</v>
      </c>
      <c r="L419" s="119">
        <f t="shared" si="54"/>
        <v>1.0709</v>
      </c>
      <c r="M419" s="130"/>
      <c r="N419">
        <f t="shared" si="51"/>
        <v>72</v>
      </c>
      <c r="O419" s="131"/>
      <c r="P419" s="132"/>
      <c r="Q419" s="133"/>
      <c r="R419" s="134"/>
      <c r="T419" s="134"/>
      <c r="U419" s="128"/>
    </row>
    <row r="420" spans="1:21" ht="12.75">
      <c r="A420" s="79"/>
      <c r="B420" s="315">
        <v>280</v>
      </c>
      <c r="C420" s="124">
        <f t="shared" si="52"/>
        <v>1.0709</v>
      </c>
      <c r="D420" s="234">
        <v>8680.5499999999993</v>
      </c>
      <c r="E420" s="46" t="s">
        <v>94</v>
      </c>
      <c r="F420" s="126">
        <f t="shared" si="48"/>
        <v>107089.93146239998</v>
      </c>
      <c r="G420" s="127">
        <f>VLOOKUP($B420,Tabelas!$B$21:$C$450,2,0)</f>
        <v>11.52</v>
      </c>
      <c r="H420" s="316">
        <f t="shared" si="53"/>
        <v>9296.0009949999985</v>
      </c>
      <c r="I420" s="128">
        <v>7.0900000000000005E-2</v>
      </c>
      <c r="J420" s="129"/>
      <c r="K420" s="130">
        <v>1</v>
      </c>
      <c r="L420" s="119">
        <f t="shared" si="54"/>
        <v>1.0709</v>
      </c>
      <c r="M420" s="130"/>
      <c r="N420">
        <f t="shared" si="51"/>
        <v>80</v>
      </c>
      <c r="O420" s="131"/>
      <c r="P420" s="132"/>
      <c r="Q420" s="133"/>
      <c r="R420" s="134"/>
      <c r="T420" s="134"/>
      <c r="U420" s="128"/>
    </row>
    <row r="421" spans="1:21" ht="12.75">
      <c r="A421" s="79"/>
      <c r="B421" s="315">
        <v>281</v>
      </c>
      <c r="C421" s="124">
        <f t="shared" si="52"/>
        <v>1.0709</v>
      </c>
      <c r="D421" s="234">
        <v>8680.5499999999993</v>
      </c>
      <c r="E421" s="46" t="s">
        <v>94</v>
      </c>
      <c r="F421" s="126">
        <f t="shared" si="48"/>
        <v>107089.93146239998</v>
      </c>
      <c r="G421" s="127">
        <f>VLOOKUP($B421,Tabelas!$B$21:$C$450,2,0)</f>
        <v>11.52</v>
      </c>
      <c r="H421" s="316">
        <f t="shared" si="53"/>
        <v>9296.0009949999985</v>
      </c>
      <c r="I421" s="128">
        <v>7.0900000000000005E-2</v>
      </c>
      <c r="J421" s="129"/>
      <c r="K421" s="130">
        <v>1</v>
      </c>
      <c r="L421" s="119">
        <f t="shared" si="54"/>
        <v>1.0709</v>
      </c>
      <c r="M421" s="130"/>
      <c r="N421">
        <f t="shared" si="51"/>
        <v>81</v>
      </c>
      <c r="O421" s="131"/>
      <c r="P421" s="132"/>
      <c r="Q421" s="133"/>
      <c r="R421" s="134"/>
      <c r="T421" s="134"/>
      <c r="U421" s="128"/>
    </row>
    <row r="422" spans="1:21" ht="12.75">
      <c r="A422" s="79"/>
      <c r="B422" s="315">
        <v>282</v>
      </c>
      <c r="C422" s="124">
        <f t="shared" si="52"/>
        <v>1.0709</v>
      </c>
      <c r="D422" s="234">
        <v>8680.5499999999993</v>
      </c>
      <c r="E422" s="46" t="s">
        <v>94</v>
      </c>
      <c r="F422" s="126">
        <f t="shared" si="48"/>
        <v>107089.93146239998</v>
      </c>
      <c r="G422" s="127">
        <f>VLOOKUP($B422,Tabelas!$B$21:$C$450,2,0)</f>
        <v>11.52</v>
      </c>
      <c r="H422" s="316">
        <f t="shared" si="53"/>
        <v>9296.0009949999985</v>
      </c>
      <c r="I422" s="128">
        <v>7.0900000000000005E-2</v>
      </c>
      <c r="J422" s="129"/>
      <c r="K422" s="130">
        <v>1</v>
      </c>
      <c r="L422" s="119">
        <f t="shared" si="54"/>
        <v>1.0709</v>
      </c>
      <c r="M422" s="130"/>
      <c r="N422">
        <f t="shared" si="51"/>
        <v>82</v>
      </c>
      <c r="O422" s="131"/>
      <c r="P422" s="132"/>
      <c r="Q422" s="133"/>
      <c r="R422" s="134"/>
      <c r="T422" s="134"/>
      <c r="U422" s="128"/>
    </row>
    <row r="423" spans="1:21" ht="12.75">
      <c r="A423" s="79"/>
      <c r="B423" s="315">
        <v>283</v>
      </c>
      <c r="C423" s="124">
        <f t="shared" si="52"/>
        <v>1.0709</v>
      </c>
      <c r="D423" s="234">
        <v>8680.5499999999993</v>
      </c>
      <c r="E423" s="46" t="s">
        <v>94</v>
      </c>
      <c r="F423" s="126">
        <f t="shared" si="21"/>
        <v>107089.93146239998</v>
      </c>
      <c r="G423" s="127">
        <f>VLOOKUP($B423,Tabelas!$B$21:$C$450,2,0)</f>
        <v>11.52</v>
      </c>
      <c r="H423" s="316">
        <f t="shared" si="49"/>
        <v>9296.0009949999985</v>
      </c>
      <c r="I423" s="128">
        <v>7.0900000000000005E-2</v>
      </c>
      <c r="J423" s="129"/>
      <c r="K423" s="130">
        <v>1</v>
      </c>
      <c r="L423" s="119">
        <f t="shared" si="54"/>
        <v>1.0709</v>
      </c>
      <c r="M423" s="130"/>
      <c r="N423">
        <f t="shared" si="51"/>
        <v>83</v>
      </c>
      <c r="O423" s="131"/>
      <c r="P423" s="132"/>
      <c r="Q423" s="133"/>
      <c r="R423" s="134"/>
      <c r="T423" s="134"/>
      <c r="U423" s="128"/>
    </row>
    <row r="424" spans="1:21" ht="12.75">
      <c r="A424" s="79"/>
      <c r="B424" s="315">
        <v>284</v>
      </c>
      <c r="C424" s="124">
        <f t="shared" si="52"/>
        <v>1.0709</v>
      </c>
      <c r="D424" s="234">
        <v>8680.5499999999993</v>
      </c>
      <c r="E424" s="46" t="s">
        <v>94</v>
      </c>
      <c r="F424" s="126">
        <f t="shared" si="21"/>
        <v>107089.93146239998</v>
      </c>
      <c r="G424" s="127">
        <f>VLOOKUP($B424,Tabelas!$B$21:$C$450,2,0)</f>
        <v>11.52</v>
      </c>
      <c r="H424" s="316">
        <f t="shared" si="49"/>
        <v>9296.0009949999985</v>
      </c>
      <c r="I424" s="128">
        <v>7.0900000000000005E-2</v>
      </c>
      <c r="J424" s="129"/>
      <c r="K424" s="130">
        <v>1</v>
      </c>
      <c r="L424" s="119">
        <f t="shared" si="54"/>
        <v>1.0709</v>
      </c>
      <c r="M424" s="130"/>
      <c r="N424">
        <f t="shared" si="51"/>
        <v>84</v>
      </c>
      <c r="O424" s="131"/>
      <c r="P424" s="132"/>
      <c r="Q424" s="133"/>
      <c r="R424" s="134"/>
      <c r="T424" s="134"/>
      <c r="U424" s="128"/>
    </row>
    <row r="425" spans="1:21" ht="12.75">
      <c r="A425" s="79"/>
      <c r="B425" s="315">
        <v>285</v>
      </c>
      <c r="C425" s="124">
        <f t="shared" ref="C425:C448" si="55">L425</f>
        <v>1.0709</v>
      </c>
      <c r="D425" s="234">
        <v>8680.5499999999993</v>
      </c>
      <c r="E425" s="46" t="s">
        <v>94</v>
      </c>
      <c r="F425" s="126">
        <f t="shared" ref="F425:F450" si="56">G425*D425*C425</f>
        <v>107089.93146239998</v>
      </c>
      <c r="G425" s="127">
        <f>VLOOKUP($B425,Tabelas!$B$21:$C$450,2,0)</f>
        <v>11.52</v>
      </c>
      <c r="H425" s="316">
        <f t="shared" ref="H425:H448" si="57">F425/G425</f>
        <v>9296.0009949999985</v>
      </c>
      <c r="I425" s="128">
        <v>7.0900000000000005E-2</v>
      </c>
      <c r="J425" s="129"/>
      <c r="K425" s="130">
        <v>1</v>
      </c>
      <c r="L425" s="119">
        <f t="shared" ref="L425:L448" si="58">SUM(I425:K425)</f>
        <v>1.0709</v>
      </c>
      <c r="M425" s="130"/>
      <c r="N425">
        <f t="shared" si="51"/>
        <v>85</v>
      </c>
      <c r="O425" s="131"/>
      <c r="P425" s="132"/>
      <c r="Q425" s="133"/>
      <c r="R425" s="134"/>
      <c r="T425" s="134"/>
      <c r="U425" s="128"/>
    </row>
    <row r="426" spans="1:21" ht="12.75" hidden="1">
      <c r="A426" s="79"/>
      <c r="B426" s="315">
        <v>286</v>
      </c>
      <c r="C426" s="124">
        <f t="shared" si="55"/>
        <v>1</v>
      </c>
      <c r="D426" s="234">
        <v>8680.5499999999993</v>
      </c>
      <c r="E426" s="236" t="s">
        <v>93</v>
      </c>
      <c r="F426" s="126">
        <f t="shared" si="56"/>
        <v>99999.935999999987</v>
      </c>
      <c r="G426" s="127">
        <f>VLOOKUP($B426,Tabelas!$B$21:$C$450,2,0)</f>
        <v>11.52</v>
      </c>
      <c r="H426" s="316">
        <f t="shared" si="57"/>
        <v>8680.5499999999993</v>
      </c>
      <c r="I426" s="128"/>
      <c r="J426" s="129"/>
      <c r="K426" s="130">
        <v>1</v>
      </c>
      <c r="L426" s="119">
        <f t="shared" si="58"/>
        <v>1</v>
      </c>
      <c r="M426" s="130"/>
      <c r="N426">
        <f t="shared" si="51"/>
        <v>86</v>
      </c>
      <c r="O426" s="131"/>
      <c r="P426" s="132"/>
      <c r="Q426" s="133"/>
      <c r="R426" s="134"/>
      <c r="T426" s="134"/>
      <c r="U426" s="128"/>
    </row>
    <row r="427" spans="1:21" ht="12.75" hidden="1">
      <c r="A427" s="79"/>
      <c r="B427" s="315">
        <v>287</v>
      </c>
      <c r="C427" s="124">
        <f t="shared" si="55"/>
        <v>1</v>
      </c>
      <c r="D427" s="234">
        <v>8680.5499999999993</v>
      </c>
      <c r="E427" s="236" t="s">
        <v>93</v>
      </c>
      <c r="F427" s="126">
        <f t="shared" si="56"/>
        <v>99999.935999999987</v>
      </c>
      <c r="G427" s="127">
        <f>VLOOKUP($B427,Tabelas!$B$21:$C$450,2,0)</f>
        <v>11.52</v>
      </c>
      <c r="H427" s="316">
        <f t="shared" si="57"/>
        <v>8680.5499999999993</v>
      </c>
      <c r="I427" s="128"/>
      <c r="J427" s="129"/>
      <c r="K427" s="130">
        <v>1</v>
      </c>
      <c r="L427" s="119">
        <f t="shared" si="58"/>
        <v>1</v>
      </c>
      <c r="M427" s="130"/>
      <c r="N427">
        <f t="shared" si="51"/>
        <v>87</v>
      </c>
      <c r="O427" s="131"/>
      <c r="P427" s="132"/>
      <c r="Q427" s="133"/>
      <c r="R427" s="134"/>
      <c r="T427" s="134"/>
      <c r="U427" s="128"/>
    </row>
    <row r="428" spans="1:21" ht="12.75">
      <c r="A428" s="79"/>
      <c r="B428" s="315">
        <v>288</v>
      </c>
      <c r="C428" s="124">
        <f t="shared" si="55"/>
        <v>1.0709</v>
      </c>
      <c r="D428" s="234">
        <v>8680.5499999999993</v>
      </c>
      <c r="E428" s="236" t="s">
        <v>94</v>
      </c>
      <c r="F428" s="126">
        <f t="shared" si="56"/>
        <v>107089.93146239998</v>
      </c>
      <c r="G428" s="127">
        <f>VLOOKUP($B428,Tabelas!$B$21:$C$450,2,0)</f>
        <v>11.52</v>
      </c>
      <c r="H428" s="316">
        <f t="shared" si="57"/>
        <v>9296.0009949999985</v>
      </c>
      <c r="I428" s="128">
        <v>7.0900000000000005E-2</v>
      </c>
      <c r="J428" s="129"/>
      <c r="K428" s="130">
        <v>1</v>
      </c>
      <c r="L428" s="119">
        <f t="shared" si="58"/>
        <v>1.0709</v>
      </c>
      <c r="M428" s="130"/>
      <c r="N428">
        <f t="shared" si="51"/>
        <v>88</v>
      </c>
      <c r="O428" s="131"/>
      <c r="P428" s="132"/>
      <c r="Q428" s="133"/>
      <c r="R428" s="134"/>
      <c r="T428" s="134"/>
      <c r="U428" s="128"/>
    </row>
    <row r="429" spans="1:21" ht="12.75" hidden="1">
      <c r="A429" s="79"/>
      <c r="B429" s="315">
        <v>289</v>
      </c>
      <c r="C429" s="124">
        <f t="shared" si="55"/>
        <v>1</v>
      </c>
      <c r="D429" s="234">
        <v>8680.5499999999993</v>
      </c>
      <c r="E429" s="236" t="s">
        <v>93</v>
      </c>
      <c r="F429" s="126">
        <f t="shared" si="56"/>
        <v>99999.935999999987</v>
      </c>
      <c r="G429" s="127">
        <f>VLOOKUP($B429,Tabelas!$B$21:$C$450,2,0)</f>
        <v>11.52</v>
      </c>
      <c r="H429" s="316">
        <f t="shared" si="57"/>
        <v>8680.5499999999993</v>
      </c>
      <c r="I429" s="128"/>
      <c r="J429" s="129"/>
      <c r="K429" s="130">
        <v>1</v>
      </c>
      <c r="L429" s="119">
        <f t="shared" si="58"/>
        <v>1</v>
      </c>
      <c r="M429" s="130"/>
      <c r="N429">
        <f t="shared" si="51"/>
        <v>89</v>
      </c>
      <c r="O429" s="131"/>
      <c r="P429" s="132"/>
      <c r="Q429" s="133"/>
      <c r="R429" s="134"/>
      <c r="T429" s="134"/>
      <c r="U429" s="128"/>
    </row>
    <row r="430" spans="1:21" ht="12.75">
      <c r="A430" s="79"/>
      <c r="B430" s="315">
        <v>290</v>
      </c>
      <c r="C430" s="124">
        <f t="shared" si="55"/>
        <v>1.0709</v>
      </c>
      <c r="D430" s="234">
        <v>8680.5499999999993</v>
      </c>
      <c r="E430" s="46" t="s">
        <v>94</v>
      </c>
      <c r="F430" s="126">
        <f t="shared" si="56"/>
        <v>107089.93146239998</v>
      </c>
      <c r="G430" s="127">
        <f>VLOOKUP($B430,Tabelas!$B$21:$C$450,2,0)</f>
        <v>11.52</v>
      </c>
      <c r="H430" s="316">
        <f t="shared" si="57"/>
        <v>9296.0009949999985</v>
      </c>
      <c r="I430" s="128">
        <v>7.0900000000000005E-2</v>
      </c>
      <c r="J430" s="129"/>
      <c r="K430" s="130">
        <v>1</v>
      </c>
      <c r="L430" s="119">
        <f t="shared" si="58"/>
        <v>1.0709</v>
      </c>
      <c r="M430" s="130"/>
      <c r="N430">
        <f t="shared" si="51"/>
        <v>90</v>
      </c>
      <c r="O430" s="131"/>
      <c r="P430" s="132"/>
      <c r="Q430" s="133"/>
      <c r="R430" s="134"/>
      <c r="T430" s="134"/>
      <c r="U430" s="128"/>
    </row>
    <row r="431" spans="1:21" ht="12.75">
      <c r="A431" s="79"/>
      <c r="B431" s="315">
        <v>291</v>
      </c>
      <c r="C431" s="124">
        <f t="shared" si="55"/>
        <v>1.0709</v>
      </c>
      <c r="D431" s="234">
        <v>8680.5499999999993</v>
      </c>
      <c r="E431" s="46" t="s">
        <v>94</v>
      </c>
      <c r="F431" s="126">
        <f t="shared" si="56"/>
        <v>107089.93146239998</v>
      </c>
      <c r="G431" s="127">
        <f>VLOOKUP($B431,Tabelas!$B$21:$C$450,2,0)</f>
        <v>11.52</v>
      </c>
      <c r="H431" s="316">
        <f t="shared" si="57"/>
        <v>9296.0009949999985</v>
      </c>
      <c r="I431" s="128">
        <v>7.0900000000000005E-2</v>
      </c>
      <c r="J431" s="129"/>
      <c r="K431" s="130">
        <v>1</v>
      </c>
      <c r="L431" s="119">
        <f t="shared" si="58"/>
        <v>1.0709</v>
      </c>
      <c r="M431" s="130"/>
      <c r="N431">
        <f t="shared" si="51"/>
        <v>91</v>
      </c>
      <c r="O431" s="131"/>
      <c r="P431" s="132"/>
      <c r="Q431" s="133"/>
      <c r="R431" s="134"/>
      <c r="T431" s="134"/>
      <c r="U431" s="128"/>
    </row>
    <row r="432" spans="1:21" ht="12.75">
      <c r="A432" s="79"/>
      <c r="B432" s="315">
        <v>292</v>
      </c>
      <c r="C432" s="124">
        <f t="shared" si="55"/>
        <v>1.0709</v>
      </c>
      <c r="D432" s="234">
        <v>8680.5499999999993</v>
      </c>
      <c r="E432" s="46" t="s">
        <v>94</v>
      </c>
      <c r="F432" s="126">
        <f t="shared" si="56"/>
        <v>107089.93146239998</v>
      </c>
      <c r="G432" s="127">
        <f>VLOOKUP($B432,Tabelas!$B$21:$C$450,2,0)</f>
        <v>11.52</v>
      </c>
      <c r="H432" s="316">
        <f t="shared" si="57"/>
        <v>9296.0009949999985</v>
      </c>
      <c r="I432" s="128">
        <v>7.0900000000000005E-2</v>
      </c>
      <c r="J432" s="129"/>
      <c r="K432" s="130">
        <v>1</v>
      </c>
      <c r="L432" s="119">
        <f t="shared" si="58"/>
        <v>1.0709</v>
      </c>
      <c r="M432" s="130"/>
      <c r="N432">
        <f t="shared" si="51"/>
        <v>92</v>
      </c>
      <c r="O432" s="131"/>
      <c r="P432" s="132"/>
      <c r="Q432" s="133"/>
      <c r="R432" s="134"/>
      <c r="T432" s="134"/>
      <c r="U432" s="128"/>
    </row>
    <row r="433" spans="1:21" ht="12.75">
      <c r="A433" s="79"/>
      <c r="B433" s="315">
        <v>293</v>
      </c>
      <c r="C433" s="124">
        <f t="shared" si="55"/>
        <v>1.0709</v>
      </c>
      <c r="D433" s="234">
        <v>8680.5499999999993</v>
      </c>
      <c r="E433" s="46" t="s">
        <v>94</v>
      </c>
      <c r="F433" s="126">
        <f t="shared" si="56"/>
        <v>107089.93146239998</v>
      </c>
      <c r="G433" s="127">
        <f>VLOOKUP($B433,Tabelas!$B$21:$C$450,2,0)</f>
        <v>11.52</v>
      </c>
      <c r="H433" s="316">
        <f t="shared" si="57"/>
        <v>9296.0009949999985</v>
      </c>
      <c r="I433" s="128">
        <v>7.0900000000000005E-2</v>
      </c>
      <c r="J433" s="129"/>
      <c r="K433" s="130">
        <v>1</v>
      </c>
      <c r="L433" s="119">
        <f t="shared" si="58"/>
        <v>1.0709</v>
      </c>
      <c r="M433" s="130"/>
      <c r="N433">
        <f t="shared" si="51"/>
        <v>93</v>
      </c>
      <c r="O433" s="131"/>
      <c r="P433" s="132"/>
      <c r="Q433" s="133"/>
      <c r="R433" s="134"/>
      <c r="T433" s="134"/>
      <c r="U433" s="128"/>
    </row>
    <row r="434" spans="1:21" ht="12.75">
      <c r="A434" s="79"/>
      <c r="B434" s="315">
        <v>294</v>
      </c>
      <c r="C434" s="124">
        <f t="shared" si="55"/>
        <v>1.0709</v>
      </c>
      <c r="D434" s="234">
        <v>8680.5499999999993</v>
      </c>
      <c r="E434" s="46" t="s">
        <v>94</v>
      </c>
      <c r="F434" s="126">
        <f t="shared" si="56"/>
        <v>107089.93146239998</v>
      </c>
      <c r="G434" s="127">
        <f>VLOOKUP($B434,Tabelas!$B$21:$C$450,2,0)</f>
        <v>11.52</v>
      </c>
      <c r="H434" s="316">
        <f t="shared" si="57"/>
        <v>9296.0009949999985</v>
      </c>
      <c r="I434" s="128">
        <v>7.0900000000000005E-2</v>
      </c>
      <c r="J434" s="129"/>
      <c r="K434" s="130">
        <v>1</v>
      </c>
      <c r="L434" s="119">
        <f t="shared" si="58"/>
        <v>1.0709</v>
      </c>
      <c r="M434" s="130"/>
      <c r="N434">
        <f t="shared" si="51"/>
        <v>94</v>
      </c>
      <c r="O434" s="131"/>
      <c r="P434" s="132"/>
      <c r="Q434" s="133"/>
      <c r="R434" s="134"/>
      <c r="T434" s="134"/>
      <c r="U434" s="128"/>
    </row>
    <row r="435" spans="1:21" ht="12.75">
      <c r="A435" s="79"/>
      <c r="B435" s="315">
        <v>295</v>
      </c>
      <c r="C435" s="124">
        <f t="shared" si="55"/>
        <v>1.0709</v>
      </c>
      <c r="D435" s="234">
        <v>8680.5499999999993</v>
      </c>
      <c r="E435" s="46" t="s">
        <v>94</v>
      </c>
      <c r="F435" s="126">
        <f t="shared" si="56"/>
        <v>107089.93146239998</v>
      </c>
      <c r="G435" s="127">
        <f>VLOOKUP($B435,Tabelas!$B$21:$C$450,2,0)</f>
        <v>11.52</v>
      </c>
      <c r="H435" s="316">
        <f t="shared" si="57"/>
        <v>9296.0009949999985</v>
      </c>
      <c r="I435" s="128">
        <v>7.0900000000000005E-2</v>
      </c>
      <c r="J435" s="129"/>
      <c r="K435" s="130">
        <v>1</v>
      </c>
      <c r="L435" s="119">
        <f t="shared" si="58"/>
        <v>1.0709</v>
      </c>
      <c r="M435" s="130"/>
      <c r="N435">
        <f t="shared" si="51"/>
        <v>95</v>
      </c>
      <c r="O435" s="131"/>
      <c r="P435" s="132"/>
      <c r="Q435" s="133"/>
      <c r="R435" s="134"/>
      <c r="T435" s="134"/>
      <c r="U435" s="128"/>
    </row>
    <row r="436" spans="1:21" ht="12.75">
      <c r="A436" s="79"/>
      <c r="B436" s="315">
        <v>296</v>
      </c>
      <c r="C436" s="124">
        <f t="shared" si="55"/>
        <v>1.0709</v>
      </c>
      <c r="D436" s="234">
        <v>8680.5499999999993</v>
      </c>
      <c r="E436" s="46" t="s">
        <v>94</v>
      </c>
      <c r="F436" s="126">
        <f t="shared" si="56"/>
        <v>107089.93146239998</v>
      </c>
      <c r="G436" s="127">
        <f>VLOOKUP($B436,Tabelas!$B$21:$C$450,2,0)</f>
        <v>11.52</v>
      </c>
      <c r="H436" s="316">
        <f t="shared" si="57"/>
        <v>9296.0009949999985</v>
      </c>
      <c r="I436" s="128">
        <v>7.0900000000000005E-2</v>
      </c>
      <c r="J436" s="129"/>
      <c r="K436" s="130">
        <v>1</v>
      </c>
      <c r="L436" s="119">
        <f t="shared" si="58"/>
        <v>1.0709</v>
      </c>
      <c r="M436" s="130"/>
      <c r="N436">
        <f t="shared" si="51"/>
        <v>96</v>
      </c>
      <c r="O436" s="131"/>
      <c r="P436" s="132"/>
      <c r="Q436" s="133"/>
      <c r="R436" s="134"/>
      <c r="T436" s="134"/>
      <c r="U436" s="128"/>
    </row>
    <row r="437" spans="1:21" ht="12.75">
      <c r="A437" s="79"/>
      <c r="B437" s="315">
        <v>297</v>
      </c>
      <c r="C437" s="124">
        <f t="shared" si="55"/>
        <v>1.0709</v>
      </c>
      <c r="D437" s="234">
        <v>8680.5499999999993</v>
      </c>
      <c r="E437" s="46" t="s">
        <v>94</v>
      </c>
      <c r="F437" s="126">
        <f t="shared" si="56"/>
        <v>107089.93146239998</v>
      </c>
      <c r="G437" s="127">
        <f>VLOOKUP($B437,Tabelas!$B$21:$C$450,2,0)</f>
        <v>11.52</v>
      </c>
      <c r="H437" s="316">
        <f t="shared" si="57"/>
        <v>9296.0009949999985</v>
      </c>
      <c r="I437" s="128">
        <v>7.0900000000000005E-2</v>
      </c>
      <c r="J437" s="129"/>
      <c r="K437" s="130">
        <v>1</v>
      </c>
      <c r="L437" s="119">
        <f t="shared" si="58"/>
        <v>1.0709</v>
      </c>
      <c r="M437" s="130"/>
      <c r="N437">
        <f t="shared" si="51"/>
        <v>97</v>
      </c>
      <c r="O437" s="131"/>
      <c r="P437" s="132"/>
      <c r="Q437" s="133"/>
      <c r="R437" s="134"/>
      <c r="T437" s="134"/>
      <c r="U437" s="128"/>
    </row>
    <row r="438" spans="1:21" ht="12.75">
      <c r="A438" s="79"/>
      <c r="B438" s="315">
        <v>333</v>
      </c>
      <c r="C438" s="124">
        <f t="shared" si="55"/>
        <v>1.0709</v>
      </c>
      <c r="D438" s="234">
        <v>8680.5499999999993</v>
      </c>
      <c r="E438" s="46" t="s">
        <v>94</v>
      </c>
      <c r="F438" s="126">
        <f t="shared" si="56"/>
        <v>107089.93146239998</v>
      </c>
      <c r="G438" s="127">
        <f>VLOOKUP($B438,Tabelas!$B$21:$C$450,2,0)</f>
        <v>11.52</v>
      </c>
      <c r="H438" s="316">
        <f t="shared" si="57"/>
        <v>9296.0009949999985</v>
      </c>
      <c r="I438" s="128">
        <v>7.0900000000000005E-2</v>
      </c>
      <c r="J438" s="129"/>
      <c r="K438" s="130">
        <v>1</v>
      </c>
      <c r="L438" s="119">
        <f t="shared" si="58"/>
        <v>1.0709</v>
      </c>
      <c r="M438" s="130"/>
      <c r="N438">
        <f t="shared" si="51"/>
        <v>33</v>
      </c>
      <c r="O438" s="131"/>
      <c r="P438" s="132"/>
      <c r="Q438" s="133"/>
      <c r="R438" s="134"/>
      <c r="T438" s="134"/>
      <c r="U438" s="128"/>
    </row>
    <row r="439" spans="1:21" ht="12.75">
      <c r="A439" s="79"/>
      <c r="B439" s="315" t="str">
        <f>Tabelas!B382</f>
        <v>E01</v>
      </c>
      <c r="C439" s="124">
        <f t="shared" si="55"/>
        <v>1.0709</v>
      </c>
      <c r="D439" s="234">
        <v>8680.5499999999993</v>
      </c>
      <c r="E439" s="46" t="s">
        <v>94</v>
      </c>
      <c r="F439" s="126">
        <f t="shared" si="56"/>
        <v>167978.73797965</v>
      </c>
      <c r="G439" s="127">
        <f>VLOOKUP($B439,Tabelas!$B$21:$C$450,2,0)</f>
        <v>18.07</v>
      </c>
      <c r="H439" s="316">
        <f t="shared" si="57"/>
        <v>9296.0009950000003</v>
      </c>
      <c r="I439" s="128">
        <v>7.0900000000000005E-2</v>
      </c>
      <c r="J439" s="129"/>
      <c r="K439" s="130">
        <v>1</v>
      </c>
      <c r="L439" s="119">
        <f t="shared" si="58"/>
        <v>1.0709</v>
      </c>
      <c r="M439" s="130"/>
      <c r="N439">
        <f t="shared" ref="N439:N448" si="59">RIGHT(B439,2)*1</f>
        <v>1</v>
      </c>
      <c r="O439" s="131"/>
      <c r="P439" s="132"/>
      <c r="Q439" s="133"/>
      <c r="R439" s="134"/>
      <c r="T439" s="134"/>
      <c r="U439" s="128"/>
    </row>
    <row r="440" spans="1:21" ht="12.75">
      <c r="A440" s="79"/>
      <c r="B440" s="315" t="str">
        <f>Tabelas!B383</f>
        <v>E02</v>
      </c>
      <c r="C440" s="124">
        <f t="shared" si="55"/>
        <v>1.0709</v>
      </c>
      <c r="D440" s="234">
        <v>8680.5499999999993</v>
      </c>
      <c r="E440" s="46" t="s">
        <v>94</v>
      </c>
      <c r="F440" s="126">
        <f t="shared" si="56"/>
        <v>138324.4948056</v>
      </c>
      <c r="G440" s="127">
        <f>VLOOKUP($B440,Tabelas!$B$21:$C$450,2,0)</f>
        <v>14.88</v>
      </c>
      <c r="H440" s="316">
        <f t="shared" si="57"/>
        <v>9296.0009950000003</v>
      </c>
      <c r="I440" s="128">
        <v>7.0900000000000005E-2</v>
      </c>
      <c r="J440" s="129"/>
      <c r="K440" s="130">
        <v>1</v>
      </c>
      <c r="L440" s="119">
        <f t="shared" si="58"/>
        <v>1.0709</v>
      </c>
      <c r="M440" s="130"/>
      <c r="N440">
        <f t="shared" si="59"/>
        <v>2</v>
      </c>
      <c r="O440" s="131"/>
      <c r="P440" s="132"/>
      <c r="Q440" s="133"/>
      <c r="R440" s="134"/>
      <c r="T440" s="134"/>
      <c r="U440" s="128"/>
    </row>
    <row r="441" spans="1:21" ht="12.75">
      <c r="A441" s="79"/>
      <c r="B441" s="315" t="str">
        <f>Tabelas!B384</f>
        <v>E03</v>
      </c>
      <c r="C441" s="124">
        <f t="shared" si="55"/>
        <v>1.0709</v>
      </c>
      <c r="D441" s="234">
        <v>8680.5499999999993</v>
      </c>
      <c r="E441" s="46" t="s">
        <v>94</v>
      </c>
      <c r="F441" s="126">
        <f t="shared" si="56"/>
        <v>114526.73225839998</v>
      </c>
      <c r="G441" s="127">
        <f>VLOOKUP($B441,Tabelas!$B$21:$C$450,2,0)</f>
        <v>12.32</v>
      </c>
      <c r="H441" s="316">
        <f t="shared" si="57"/>
        <v>9296.0009949999985</v>
      </c>
      <c r="I441" s="128">
        <v>7.0900000000000005E-2</v>
      </c>
      <c r="J441" s="129"/>
      <c r="K441" s="130">
        <v>1</v>
      </c>
      <c r="L441" s="119">
        <f t="shared" si="58"/>
        <v>1.0709</v>
      </c>
      <c r="M441" s="130"/>
      <c r="N441">
        <f t="shared" si="59"/>
        <v>3</v>
      </c>
      <c r="O441" s="131"/>
      <c r="P441" s="132"/>
      <c r="Q441" s="133"/>
      <c r="R441" s="134"/>
      <c r="T441" s="134"/>
      <c r="U441" s="128"/>
    </row>
    <row r="442" spans="1:21" ht="12.75" hidden="1">
      <c r="A442" s="79"/>
      <c r="B442" s="315" t="str">
        <f>Tabelas!B385</f>
        <v>E04</v>
      </c>
      <c r="C442" s="124">
        <f t="shared" si="55"/>
        <v>1</v>
      </c>
      <c r="D442" s="234">
        <v>8680.5499999999993</v>
      </c>
      <c r="E442" s="236" t="s">
        <v>93</v>
      </c>
      <c r="F442" s="126">
        <f t="shared" si="56"/>
        <v>47656.219499999999</v>
      </c>
      <c r="G442" s="127">
        <f>VLOOKUP($B442,Tabelas!$B$21:$C$450,2,0)</f>
        <v>5.49</v>
      </c>
      <c r="H442" s="316">
        <f t="shared" si="57"/>
        <v>8680.5499999999993</v>
      </c>
      <c r="I442" s="128"/>
      <c r="J442" s="129"/>
      <c r="K442" s="130">
        <v>1</v>
      </c>
      <c r="L442" s="119">
        <f t="shared" si="58"/>
        <v>1</v>
      </c>
      <c r="M442" s="130"/>
      <c r="N442">
        <f t="shared" si="59"/>
        <v>4</v>
      </c>
      <c r="O442" s="131"/>
      <c r="P442" s="132"/>
      <c r="Q442" s="133"/>
      <c r="R442" s="134"/>
      <c r="T442" s="134"/>
      <c r="U442" s="128"/>
    </row>
    <row r="443" spans="1:21" ht="12.75">
      <c r="A443" s="79"/>
      <c r="B443" s="315" t="str">
        <f>Tabelas!B386</f>
        <v>E05</v>
      </c>
      <c r="C443" s="124">
        <f t="shared" si="55"/>
        <v>1.0709</v>
      </c>
      <c r="D443" s="234">
        <v>8680.5499999999993</v>
      </c>
      <c r="E443" s="46" t="s">
        <v>94</v>
      </c>
      <c r="F443" s="126">
        <f t="shared" si="56"/>
        <v>79480.808507249996</v>
      </c>
      <c r="G443" s="127">
        <f>VLOOKUP($B443,Tabelas!$B$21:$C$450,2,0)</f>
        <v>8.5500000000000007</v>
      </c>
      <c r="H443" s="316">
        <f t="shared" si="57"/>
        <v>9296.0009949999985</v>
      </c>
      <c r="I443" s="128">
        <v>7.0900000000000005E-2</v>
      </c>
      <c r="J443" s="129"/>
      <c r="K443" s="130">
        <v>1</v>
      </c>
      <c r="L443" s="119">
        <f t="shared" si="58"/>
        <v>1.0709</v>
      </c>
      <c r="M443" s="130"/>
      <c r="N443">
        <f t="shared" si="59"/>
        <v>5</v>
      </c>
      <c r="O443" s="131"/>
      <c r="P443" s="132"/>
      <c r="Q443" s="133"/>
      <c r="R443" s="134"/>
      <c r="T443" s="134"/>
      <c r="U443" s="128"/>
    </row>
    <row r="444" spans="1:21" ht="12.75">
      <c r="A444" s="79"/>
      <c r="B444" s="315" t="str">
        <f>Tabelas!B387</f>
        <v>E06</v>
      </c>
      <c r="C444" s="124">
        <f t="shared" si="55"/>
        <v>1.0709</v>
      </c>
      <c r="D444" s="234">
        <v>8680.5499999999993</v>
      </c>
      <c r="E444" s="46" t="s">
        <v>94</v>
      </c>
      <c r="F444" s="126">
        <f t="shared" si="56"/>
        <v>81618.888736099994</v>
      </c>
      <c r="G444" s="127">
        <f>VLOOKUP($B444,Tabelas!$B$21:$C$450,2,0)</f>
        <v>8.7799999999999994</v>
      </c>
      <c r="H444" s="316">
        <f t="shared" si="57"/>
        <v>9296.0009950000003</v>
      </c>
      <c r="I444" s="128">
        <v>7.0900000000000005E-2</v>
      </c>
      <c r="J444" s="129"/>
      <c r="K444" s="130">
        <v>1</v>
      </c>
      <c r="L444" s="119">
        <f t="shared" si="58"/>
        <v>1.0709</v>
      </c>
      <c r="M444" s="130"/>
      <c r="N444">
        <f t="shared" si="59"/>
        <v>6</v>
      </c>
      <c r="O444" s="131"/>
      <c r="P444" s="132"/>
      <c r="Q444" s="133"/>
      <c r="R444" s="134"/>
      <c r="T444" s="134"/>
      <c r="U444" s="128"/>
    </row>
    <row r="445" spans="1:21" ht="12.75" hidden="1">
      <c r="A445" s="79"/>
      <c r="B445" s="315" t="str">
        <f>Tabelas!B388</f>
        <v>E07</v>
      </c>
      <c r="C445" s="124">
        <f t="shared" si="55"/>
        <v>1</v>
      </c>
      <c r="D445" s="234">
        <v>8680.5499999999993</v>
      </c>
      <c r="E445" s="236" t="s">
        <v>93</v>
      </c>
      <c r="F445" s="126">
        <f t="shared" si="56"/>
        <v>72395.786999999997</v>
      </c>
      <c r="G445" s="127">
        <f>VLOOKUP($B445,Tabelas!$B$21:$C$450,2,0)</f>
        <v>8.34</v>
      </c>
      <c r="H445" s="316">
        <f t="shared" si="57"/>
        <v>8680.5499999999993</v>
      </c>
      <c r="I445" s="128"/>
      <c r="J445" s="129"/>
      <c r="K445" s="130">
        <v>1</v>
      </c>
      <c r="L445" s="119">
        <f t="shared" si="58"/>
        <v>1</v>
      </c>
      <c r="M445" s="130"/>
      <c r="N445">
        <f t="shared" si="59"/>
        <v>7</v>
      </c>
      <c r="O445" s="131"/>
      <c r="P445" s="132"/>
      <c r="Q445" s="133"/>
      <c r="R445" s="134"/>
      <c r="T445" s="134"/>
      <c r="U445" s="128"/>
    </row>
    <row r="446" spans="1:21" ht="12.75">
      <c r="A446" s="79"/>
      <c r="B446" s="315" t="str">
        <f>Tabelas!B389</f>
        <v>E08</v>
      </c>
      <c r="C446" s="124">
        <f t="shared" si="55"/>
        <v>1.0709</v>
      </c>
      <c r="D446" s="234">
        <v>8680.5499999999993</v>
      </c>
      <c r="E446" s="46" t="s">
        <v>94</v>
      </c>
      <c r="F446" s="126">
        <f t="shared" si="56"/>
        <v>135814.57453694998</v>
      </c>
      <c r="G446" s="127">
        <f>VLOOKUP($B446,Tabelas!$B$21:$C$450,2,0)</f>
        <v>14.61</v>
      </c>
      <c r="H446" s="316">
        <f t="shared" si="57"/>
        <v>9296.0009949999985</v>
      </c>
      <c r="I446" s="128">
        <v>7.0900000000000005E-2</v>
      </c>
      <c r="J446" s="129"/>
      <c r="K446" s="130">
        <v>1</v>
      </c>
      <c r="L446" s="119">
        <f t="shared" si="58"/>
        <v>1.0709</v>
      </c>
      <c r="M446" s="130"/>
      <c r="N446">
        <f t="shared" si="59"/>
        <v>8</v>
      </c>
      <c r="O446" s="131"/>
      <c r="P446" s="132"/>
      <c r="Q446" s="133"/>
      <c r="R446" s="134"/>
      <c r="T446" s="134"/>
      <c r="U446" s="128"/>
    </row>
    <row r="447" spans="1:21" ht="12.75">
      <c r="A447" s="79"/>
      <c r="B447" s="315" t="str">
        <f>Tabelas!B390</f>
        <v>E09</v>
      </c>
      <c r="C447" s="124">
        <f t="shared" si="55"/>
        <v>1.0709</v>
      </c>
      <c r="D447" s="234">
        <v>8680.5499999999993</v>
      </c>
      <c r="E447" s="46" t="s">
        <v>94</v>
      </c>
      <c r="F447" s="126">
        <f t="shared" si="56"/>
        <v>193170.90067609999</v>
      </c>
      <c r="G447" s="127">
        <f>VLOOKUP($B447,Tabelas!$B$21:$C$450,2,0)</f>
        <v>20.78</v>
      </c>
      <c r="H447" s="316">
        <f t="shared" si="57"/>
        <v>9296.0009949999985</v>
      </c>
      <c r="I447" s="128">
        <v>7.0900000000000005E-2</v>
      </c>
      <c r="J447" s="129"/>
      <c r="K447" s="130">
        <v>1</v>
      </c>
      <c r="L447" s="119">
        <f t="shared" si="58"/>
        <v>1.0709</v>
      </c>
      <c r="M447" s="130"/>
      <c r="N447">
        <f t="shared" si="59"/>
        <v>9</v>
      </c>
      <c r="O447" s="131"/>
      <c r="P447" s="132"/>
      <c r="Q447" s="133"/>
      <c r="R447" s="134"/>
      <c r="T447" s="134"/>
      <c r="U447" s="128"/>
    </row>
    <row r="448" spans="1:21" ht="12.75" hidden="1">
      <c r="A448" s="79"/>
      <c r="B448" s="315" t="str">
        <f>Tabelas!B391</f>
        <v>E10</v>
      </c>
      <c r="C448" s="124">
        <f t="shared" si="55"/>
        <v>1</v>
      </c>
      <c r="D448" s="234">
        <v>8680.5499999999993</v>
      </c>
      <c r="E448" s="236" t="s">
        <v>93</v>
      </c>
      <c r="F448" s="126">
        <f t="shared" si="56"/>
        <v>101041.602</v>
      </c>
      <c r="G448" s="127">
        <f>VLOOKUP($B448,Tabelas!$B$21:$C$450,2,0)</f>
        <v>11.64</v>
      </c>
      <c r="H448" s="316">
        <f t="shared" si="57"/>
        <v>8680.5499999999993</v>
      </c>
      <c r="I448" s="128"/>
      <c r="J448" s="129"/>
      <c r="K448" s="130">
        <v>1</v>
      </c>
      <c r="L448" s="119">
        <f t="shared" si="58"/>
        <v>1</v>
      </c>
      <c r="M448" s="130"/>
      <c r="N448">
        <f t="shared" si="59"/>
        <v>10</v>
      </c>
      <c r="O448" s="131"/>
      <c r="P448" s="132"/>
      <c r="Q448" s="133"/>
      <c r="R448" s="134"/>
      <c r="T448" s="134"/>
      <c r="U448" s="128"/>
    </row>
    <row r="449" spans="1:27" ht="12.75">
      <c r="A449" s="79"/>
      <c r="B449" s="315" t="str">
        <f>Tabelas!B392</f>
        <v>E11</v>
      </c>
      <c r="C449" s="124">
        <f t="shared" ref="C449:C450" si="60">L449</f>
        <v>1.0709</v>
      </c>
      <c r="D449" s="234">
        <v>8680.5499999999993</v>
      </c>
      <c r="E449" s="46" t="s">
        <v>94</v>
      </c>
      <c r="F449" s="126">
        <f t="shared" si="56"/>
        <v>118988.81273599999</v>
      </c>
      <c r="G449" s="127">
        <f>VLOOKUP($B449,Tabelas!$B$21:$C$450,2,0)</f>
        <v>12.8</v>
      </c>
      <c r="H449" s="316">
        <f>F449/G449</f>
        <v>9296.0009949999985</v>
      </c>
      <c r="I449" s="128">
        <v>7.0900000000000005E-2</v>
      </c>
      <c r="J449" s="129"/>
      <c r="K449" s="130">
        <v>1</v>
      </c>
      <c r="L449" s="119">
        <f t="shared" ref="L449:L450" si="61">SUM(I449:K449)</f>
        <v>1.0709</v>
      </c>
      <c r="M449" s="130"/>
      <c r="N449">
        <f t="shared" ref="N449:N450" si="62">RIGHT(B449,2)*1</f>
        <v>11</v>
      </c>
      <c r="O449" s="131"/>
      <c r="P449" s="132"/>
      <c r="Q449" s="133"/>
      <c r="R449" s="134"/>
      <c r="T449" s="134"/>
      <c r="U449" s="128"/>
    </row>
    <row r="450" spans="1:27" ht="12.75">
      <c r="A450" s="79"/>
      <c r="B450" s="322" t="str">
        <f>Tabelas!B393</f>
        <v>E12</v>
      </c>
      <c r="C450" s="323">
        <f t="shared" si="60"/>
        <v>1.0709</v>
      </c>
      <c r="D450" s="324">
        <v>8680.5499999999993</v>
      </c>
      <c r="E450" s="325" t="s">
        <v>94</v>
      </c>
      <c r="F450" s="326">
        <f t="shared" si="56"/>
        <v>125588.97344244999</v>
      </c>
      <c r="G450" s="327">
        <f>VLOOKUP($B450,Tabelas!$B$21:$C$450,2,0)</f>
        <v>13.51</v>
      </c>
      <c r="H450" s="328">
        <f t="shared" ref="H450" si="63">F450/G450</f>
        <v>9296.0009950000003</v>
      </c>
      <c r="I450" s="128">
        <v>7.0900000000000005E-2</v>
      </c>
      <c r="J450" s="129"/>
      <c r="K450" s="130">
        <v>1</v>
      </c>
      <c r="L450" s="119">
        <f t="shared" si="61"/>
        <v>1.0709</v>
      </c>
      <c r="M450" s="130"/>
      <c r="N450">
        <f t="shared" si="62"/>
        <v>12</v>
      </c>
      <c r="O450" s="131"/>
      <c r="P450" s="132"/>
      <c r="Q450" s="133"/>
      <c r="R450" s="134"/>
      <c r="T450" s="134"/>
      <c r="U450" s="128"/>
    </row>
    <row r="451" spans="1:27" ht="12.75">
      <c r="A451" s="78"/>
      <c r="B451" s="135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19"/>
      <c r="O451" s="119"/>
      <c r="P451" s="119"/>
      <c r="Q451" s="119"/>
      <c r="R451" s="131"/>
      <c r="S451" s="134"/>
      <c r="U451" s="134"/>
      <c r="V451" s="128"/>
    </row>
    <row r="452" spans="1:27">
      <c r="A452" s="78"/>
      <c r="B452" s="135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19"/>
      <c r="O452" s="119"/>
      <c r="P452" s="119"/>
      <c r="Q452" s="119"/>
      <c r="R452" s="131"/>
      <c r="S452" s="134"/>
      <c r="U452" s="134"/>
      <c r="V452" s="128"/>
    </row>
    <row r="453" spans="1:27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</row>
    <row r="454" spans="1:27">
      <c r="A454" s="92" t="s">
        <v>96</v>
      </c>
      <c r="B454" s="93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20"/>
      <c r="P454" s="20"/>
      <c r="Q454" s="20"/>
      <c r="R454" s="134"/>
      <c r="Z454" s="136"/>
      <c r="AA454" s="1"/>
    </row>
    <row r="455" spans="1:27">
      <c r="A455" s="25"/>
      <c r="B455" s="25"/>
      <c r="C455" s="25"/>
      <c r="D455" s="44"/>
      <c r="E455" s="44"/>
      <c r="F455" s="44"/>
      <c r="G455" s="44"/>
      <c r="H455" s="44"/>
      <c r="I455" s="25"/>
      <c r="J455" s="25"/>
      <c r="K455" s="25"/>
      <c r="L455" s="25"/>
      <c r="M455" s="25"/>
      <c r="N455" s="25"/>
      <c r="O455" s="25"/>
      <c r="P455" s="25"/>
      <c r="Q455" s="25"/>
      <c r="Z455" s="136"/>
      <c r="AA455" s="1"/>
    </row>
    <row r="456" spans="1:27">
      <c r="A456" s="265" t="s">
        <v>97</v>
      </c>
      <c r="B456" s="266"/>
      <c r="C456" s="266"/>
      <c r="D456" s="266"/>
      <c r="E456" s="266"/>
      <c r="F456" s="267"/>
      <c r="G456" s="39"/>
      <c r="H456" s="39"/>
      <c r="I456" s="25"/>
      <c r="J456" s="25"/>
      <c r="K456" s="25"/>
      <c r="L456" s="25"/>
      <c r="M456" s="25"/>
      <c r="N456" s="25"/>
      <c r="O456" s="25"/>
      <c r="P456" s="25"/>
      <c r="Q456" s="25"/>
      <c r="R456" s="128"/>
      <c r="Z456" s="136"/>
      <c r="AA456" s="1"/>
    </row>
    <row r="457" spans="1:27" ht="27.95">
      <c r="A457" s="107" t="s">
        <v>41</v>
      </c>
      <c r="B457" s="137" t="s">
        <v>42</v>
      </c>
      <c r="C457" s="138" t="s">
        <v>98</v>
      </c>
      <c r="D457" s="107" t="s">
        <v>99</v>
      </c>
      <c r="E457" s="139" t="s">
        <v>100</v>
      </c>
      <c r="F457" s="107" t="s">
        <v>101</v>
      </c>
      <c r="G457" s="140"/>
      <c r="H457" s="39"/>
      <c r="I457" s="25"/>
      <c r="J457" s="25"/>
      <c r="K457" s="25"/>
      <c r="L457" s="25"/>
      <c r="M457" s="25"/>
      <c r="N457" s="25"/>
      <c r="O457" s="25"/>
      <c r="P457" s="25"/>
      <c r="Q457" s="25"/>
      <c r="Z457" s="136"/>
      <c r="AA457" s="1"/>
    </row>
    <row r="458" spans="1:27">
      <c r="A458" s="11" t="str">
        <f t="shared" ref="A458:B477" si="64">B41</f>
        <v>Preço Base 1</v>
      </c>
      <c r="B458" s="141" t="e">
        <f t="shared" si="64"/>
        <v>#DIV/0!</v>
      </c>
      <c r="C458" s="4">
        <f t="shared" ref="C458:C477" si="65">COUNTIFS($D$81:$D$396,A458,$E$81:$E$396,"Disponível")</f>
        <v>0</v>
      </c>
      <c r="D458" s="142">
        <f t="shared" ref="D458:D477" si="66">SUMIFS($F$81:$F$396,$D$81:$D$396,A458,$E$81:$E$396,"Disponível")</f>
        <v>0</v>
      </c>
      <c r="E458" s="143">
        <f>IF(C458=0,0,D458/C458)</f>
        <v>0</v>
      </c>
      <c r="F458" s="144" t="e">
        <f>E458/B458</f>
        <v>#DIV/0!</v>
      </c>
      <c r="G458" s="145"/>
      <c r="H458" s="39"/>
      <c r="I458" s="25"/>
      <c r="J458" s="25"/>
      <c r="K458" s="25"/>
      <c r="L458" s="25"/>
      <c r="M458" s="25"/>
      <c r="N458" s="25"/>
      <c r="O458" s="25"/>
      <c r="P458" s="25"/>
      <c r="Q458" s="25"/>
      <c r="Z458" s="136"/>
      <c r="AA458" s="1"/>
    </row>
    <row r="459" spans="1:27">
      <c r="A459" s="11" t="str">
        <f t="shared" si="64"/>
        <v>Preço Base 2</v>
      </c>
      <c r="B459" s="141" t="e">
        <f t="shared" si="64"/>
        <v>#DIV/0!</v>
      </c>
      <c r="C459" s="4">
        <f t="shared" si="65"/>
        <v>0</v>
      </c>
      <c r="D459" s="142">
        <f t="shared" si="66"/>
        <v>0</v>
      </c>
      <c r="E459" s="143">
        <f t="shared" ref="E459:E475" si="67">IF(C459=0,0,D459/C459)</f>
        <v>0</v>
      </c>
      <c r="F459" s="144" t="e">
        <f t="shared" ref="F459:F475" si="68">E459/B459</f>
        <v>#DIV/0!</v>
      </c>
      <c r="G459" s="145"/>
      <c r="H459" s="39"/>
      <c r="I459" s="25"/>
      <c r="J459" s="25"/>
      <c r="K459" s="25"/>
      <c r="L459" s="25"/>
      <c r="M459" s="25"/>
      <c r="N459" s="25"/>
      <c r="O459" s="25"/>
      <c r="P459" s="25"/>
      <c r="Q459" s="25"/>
      <c r="Z459" s="136"/>
      <c r="AA459" s="1"/>
    </row>
    <row r="460" spans="1:27">
      <c r="A460" s="11" t="str">
        <f t="shared" si="64"/>
        <v>Preço Base 3</v>
      </c>
      <c r="B460" s="141" t="e">
        <f t="shared" si="64"/>
        <v>#DIV/0!</v>
      </c>
      <c r="C460" s="4">
        <f t="shared" si="65"/>
        <v>0</v>
      </c>
      <c r="D460" s="142">
        <f t="shared" si="66"/>
        <v>0</v>
      </c>
      <c r="E460" s="143">
        <f t="shared" si="67"/>
        <v>0</v>
      </c>
      <c r="F460" s="144" t="e">
        <f t="shared" si="68"/>
        <v>#DIV/0!</v>
      </c>
      <c r="G460" s="145"/>
      <c r="H460" s="39"/>
      <c r="I460" s="25"/>
      <c r="J460" s="25"/>
      <c r="K460" s="25"/>
      <c r="L460" s="25"/>
      <c r="M460" s="25"/>
      <c r="N460" s="25"/>
      <c r="O460" s="25"/>
      <c r="P460" s="25"/>
      <c r="Q460" s="25"/>
      <c r="Z460" s="136"/>
      <c r="AA460" s="1"/>
    </row>
    <row r="461" spans="1:27">
      <c r="A461" s="11" t="str">
        <f t="shared" si="64"/>
        <v>Preço Base 4</v>
      </c>
      <c r="B461" s="141" t="e">
        <f t="shared" si="64"/>
        <v>#DIV/0!</v>
      </c>
      <c r="C461" s="4">
        <f t="shared" si="65"/>
        <v>0</v>
      </c>
      <c r="D461" s="142">
        <f t="shared" si="66"/>
        <v>0</v>
      </c>
      <c r="E461" s="143">
        <f t="shared" si="67"/>
        <v>0</v>
      </c>
      <c r="F461" s="144" t="e">
        <f t="shared" si="68"/>
        <v>#DIV/0!</v>
      </c>
      <c r="G461" s="145"/>
      <c r="H461" s="39"/>
      <c r="I461" s="25"/>
      <c r="J461" s="25"/>
      <c r="K461" s="25"/>
      <c r="L461" s="25"/>
      <c r="M461" s="25"/>
      <c r="N461" s="25"/>
      <c r="O461" s="25"/>
      <c r="P461" s="25"/>
      <c r="Q461" s="25"/>
      <c r="Z461" s="136"/>
      <c r="AA461" s="1"/>
    </row>
    <row r="462" spans="1:27">
      <c r="A462" s="11" t="str">
        <f t="shared" si="64"/>
        <v>Preço Base 5</v>
      </c>
      <c r="B462" s="141" t="e">
        <f t="shared" si="64"/>
        <v>#DIV/0!</v>
      </c>
      <c r="C462" s="4">
        <f t="shared" si="65"/>
        <v>0</v>
      </c>
      <c r="D462" s="142">
        <f t="shared" si="66"/>
        <v>0</v>
      </c>
      <c r="E462" s="143">
        <f t="shared" si="67"/>
        <v>0</v>
      </c>
      <c r="F462" s="144" t="e">
        <f t="shared" si="68"/>
        <v>#DIV/0!</v>
      </c>
      <c r="G462" s="145"/>
      <c r="H462" s="39"/>
      <c r="I462" s="25"/>
      <c r="J462" s="25"/>
      <c r="K462" s="25"/>
      <c r="L462" s="25"/>
      <c r="M462" s="25"/>
      <c r="N462" s="25"/>
      <c r="O462" s="25"/>
      <c r="P462" s="25"/>
      <c r="Q462" s="25"/>
      <c r="Z462" s="136"/>
      <c r="AA462" s="1"/>
    </row>
    <row r="463" spans="1:27">
      <c r="A463" s="11" t="str">
        <f t="shared" si="64"/>
        <v>Preço Base 6</v>
      </c>
      <c r="B463" s="141" t="e">
        <f t="shared" si="64"/>
        <v>#DIV/0!</v>
      </c>
      <c r="C463" s="4">
        <f t="shared" si="65"/>
        <v>0</v>
      </c>
      <c r="D463" s="142">
        <f t="shared" si="66"/>
        <v>0</v>
      </c>
      <c r="E463" s="143">
        <f t="shared" si="67"/>
        <v>0</v>
      </c>
      <c r="F463" s="144" t="e">
        <f t="shared" si="68"/>
        <v>#DIV/0!</v>
      </c>
      <c r="G463" s="145"/>
      <c r="H463" s="39"/>
      <c r="I463" s="25"/>
      <c r="J463" s="25"/>
      <c r="K463" s="25"/>
      <c r="L463" s="25"/>
      <c r="M463" s="25"/>
      <c r="N463" s="25"/>
      <c r="O463" s="25"/>
      <c r="P463" s="25"/>
      <c r="Q463" s="25"/>
      <c r="Z463" s="136"/>
      <c r="AA463" s="1"/>
    </row>
    <row r="464" spans="1:27">
      <c r="A464" s="11" t="str">
        <f t="shared" si="64"/>
        <v>Preço Base 7</v>
      </c>
      <c r="B464" s="141" t="e">
        <f t="shared" si="64"/>
        <v>#DIV/0!</v>
      </c>
      <c r="C464" s="4">
        <f t="shared" si="65"/>
        <v>0</v>
      </c>
      <c r="D464" s="142">
        <f t="shared" si="66"/>
        <v>0</v>
      </c>
      <c r="E464" s="143">
        <f t="shared" si="67"/>
        <v>0</v>
      </c>
      <c r="F464" s="144" t="e">
        <f t="shared" si="68"/>
        <v>#DIV/0!</v>
      </c>
      <c r="G464" s="145"/>
      <c r="H464" s="39"/>
      <c r="I464" s="25"/>
      <c r="J464" s="25"/>
      <c r="K464" s="25"/>
      <c r="L464" s="25"/>
      <c r="M464" s="25"/>
      <c r="N464" s="25"/>
      <c r="O464" s="25"/>
      <c r="P464" s="25"/>
      <c r="Q464" s="25"/>
      <c r="Z464" s="136"/>
      <c r="AA464" s="1"/>
    </row>
    <row r="465" spans="1:42">
      <c r="A465" s="11" t="str">
        <f t="shared" si="64"/>
        <v>Preço Base 8</v>
      </c>
      <c r="B465" s="141" t="e">
        <f t="shared" si="64"/>
        <v>#DIV/0!</v>
      </c>
      <c r="C465" s="4">
        <f t="shared" si="65"/>
        <v>0</v>
      </c>
      <c r="D465" s="142">
        <f t="shared" si="66"/>
        <v>0</v>
      </c>
      <c r="E465" s="143">
        <f t="shared" si="67"/>
        <v>0</v>
      </c>
      <c r="F465" s="144" t="e">
        <f t="shared" si="68"/>
        <v>#DIV/0!</v>
      </c>
      <c r="G465" s="145"/>
      <c r="H465" s="39"/>
      <c r="I465" s="25"/>
      <c r="J465" s="25"/>
      <c r="K465" s="25"/>
      <c r="L465" s="25"/>
      <c r="M465" s="25"/>
      <c r="N465" s="25"/>
      <c r="O465" s="25"/>
      <c r="P465" s="25"/>
      <c r="Q465" s="25"/>
      <c r="Z465" s="136"/>
      <c r="AA465" s="1"/>
    </row>
    <row r="466" spans="1:42">
      <c r="A466" s="11" t="str">
        <f t="shared" si="64"/>
        <v>Preço Base 9</v>
      </c>
      <c r="B466" s="141" t="e">
        <f t="shared" si="64"/>
        <v>#DIV/0!</v>
      </c>
      <c r="C466" s="4">
        <f t="shared" si="65"/>
        <v>0</v>
      </c>
      <c r="D466" s="142">
        <f t="shared" si="66"/>
        <v>0</v>
      </c>
      <c r="E466" s="143">
        <f t="shared" si="67"/>
        <v>0</v>
      </c>
      <c r="F466" s="144" t="e">
        <f t="shared" si="68"/>
        <v>#DIV/0!</v>
      </c>
      <c r="G466" s="145"/>
      <c r="H466" s="39"/>
      <c r="I466" s="25"/>
      <c r="J466" s="25"/>
      <c r="K466" s="25"/>
      <c r="L466" s="25"/>
      <c r="M466" s="25"/>
      <c r="N466" s="25"/>
      <c r="O466" s="25"/>
      <c r="P466" s="25"/>
      <c r="Q466" s="25"/>
      <c r="Z466" s="136"/>
      <c r="AA466" s="1"/>
    </row>
    <row r="467" spans="1:42">
      <c r="A467" s="11" t="str">
        <f t="shared" si="64"/>
        <v>Preço Base 10</v>
      </c>
      <c r="B467" s="141" t="e">
        <f t="shared" si="64"/>
        <v>#DIV/0!</v>
      </c>
      <c r="C467" s="4">
        <f t="shared" si="65"/>
        <v>0</v>
      </c>
      <c r="D467" s="142">
        <f t="shared" si="66"/>
        <v>0</v>
      </c>
      <c r="E467" s="143">
        <f t="shared" si="67"/>
        <v>0</v>
      </c>
      <c r="F467" s="144" t="e">
        <f t="shared" si="68"/>
        <v>#DIV/0!</v>
      </c>
      <c r="G467" s="145"/>
      <c r="H467" s="39"/>
      <c r="I467" s="25"/>
      <c r="J467" s="25"/>
      <c r="K467" s="25"/>
      <c r="L467" s="25"/>
      <c r="M467" s="25"/>
      <c r="N467" s="25"/>
      <c r="O467" s="25"/>
      <c r="P467" s="25"/>
      <c r="Q467" s="25"/>
      <c r="Z467" s="136"/>
      <c r="AA467" s="1"/>
    </row>
    <row r="468" spans="1:42">
      <c r="A468" s="11" t="str">
        <f t="shared" si="64"/>
        <v>Preço Base 11</v>
      </c>
      <c r="B468" s="141" t="e">
        <f t="shared" si="64"/>
        <v>#DIV/0!</v>
      </c>
      <c r="C468" s="4">
        <f t="shared" si="65"/>
        <v>0</v>
      </c>
      <c r="D468" s="142">
        <f t="shared" si="66"/>
        <v>0</v>
      </c>
      <c r="E468" s="143">
        <f t="shared" si="67"/>
        <v>0</v>
      </c>
      <c r="F468" s="144" t="e">
        <f t="shared" si="68"/>
        <v>#DIV/0!</v>
      </c>
      <c r="G468" s="145"/>
      <c r="H468" s="39"/>
      <c r="I468" s="25"/>
      <c r="J468" s="25"/>
      <c r="K468" s="25"/>
      <c r="L468" s="25"/>
      <c r="M468" s="25"/>
      <c r="N468" s="25"/>
      <c r="O468" s="25"/>
      <c r="P468" s="25"/>
      <c r="Q468" s="25"/>
      <c r="Z468" s="136"/>
      <c r="AA468" s="1"/>
    </row>
    <row r="469" spans="1:42">
      <c r="A469" s="11" t="str">
        <f t="shared" si="64"/>
        <v>Preço Base 12</v>
      </c>
      <c r="B469" s="141" t="e">
        <f t="shared" si="64"/>
        <v>#DIV/0!</v>
      </c>
      <c r="C469" s="4">
        <f t="shared" si="65"/>
        <v>0</v>
      </c>
      <c r="D469" s="142">
        <f t="shared" si="66"/>
        <v>0</v>
      </c>
      <c r="E469" s="143">
        <f t="shared" si="67"/>
        <v>0</v>
      </c>
      <c r="F469" s="144" t="e">
        <f t="shared" si="68"/>
        <v>#DIV/0!</v>
      </c>
      <c r="G469" s="145"/>
      <c r="H469" s="39"/>
      <c r="I469" s="25"/>
      <c r="J469" s="25"/>
      <c r="K469" s="25"/>
      <c r="L469" s="25"/>
      <c r="M469" s="25"/>
      <c r="N469" s="25"/>
      <c r="O469" s="25"/>
      <c r="P469" s="25"/>
      <c r="Q469" s="25"/>
      <c r="Z469" s="136"/>
      <c r="AA469" s="1"/>
    </row>
    <row r="470" spans="1:42">
      <c r="A470" s="11" t="str">
        <f t="shared" si="64"/>
        <v>Preço Base 13</v>
      </c>
      <c r="B470" s="141" t="e">
        <f t="shared" si="64"/>
        <v>#DIV/0!</v>
      </c>
      <c r="C470" s="4">
        <f t="shared" si="65"/>
        <v>0</v>
      </c>
      <c r="D470" s="142">
        <f t="shared" si="66"/>
        <v>0</v>
      </c>
      <c r="E470" s="143">
        <f t="shared" si="67"/>
        <v>0</v>
      </c>
      <c r="F470" s="144" t="e">
        <f t="shared" si="68"/>
        <v>#DIV/0!</v>
      </c>
      <c r="G470" s="145"/>
      <c r="H470" s="39"/>
      <c r="I470" s="25"/>
      <c r="J470" s="25"/>
      <c r="K470" s="25"/>
      <c r="L470" s="25"/>
      <c r="M470" s="25"/>
      <c r="N470" s="25"/>
      <c r="O470" s="25"/>
      <c r="P470" s="25"/>
      <c r="Q470" s="25"/>
      <c r="Z470" s="136"/>
      <c r="AA470" s="1"/>
    </row>
    <row r="471" spans="1:42">
      <c r="A471" s="11" t="str">
        <f t="shared" si="64"/>
        <v>Preço Base 14</v>
      </c>
      <c r="B471" s="141" t="e">
        <f t="shared" si="64"/>
        <v>#DIV/0!</v>
      </c>
      <c r="C471" s="4">
        <f t="shared" si="65"/>
        <v>0</v>
      </c>
      <c r="D471" s="142">
        <f t="shared" si="66"/>
        <v>0</v>
      </c>
      <c r="E471" s="143">
        <f t="shared" si="67"/>
        <v>0</v>
      </c>
      <c r="F471" s="144" t="e">
        <f t="shared" si="68"/>
        <v>#DIV/0!</v>
      </c>
      <c r="G471" s="145"/>
      <c r="H471" s="39"/>
      <c r="I471" s="25"/>
      <c r="J471" s="25"/>
      <c r="K471" s="25"/>
      <c r="L471" s="25"/>
      <c r="M471" s="25"/>
      <c r="N471" s="25"/>
      <c r="O471" s="25"/>
      <c r="P471" s="25"/>
      <c r="Q471" s="25"/>
      <c r="Z471" s="136"/>
      <c r="AA471" s="1"/>
    </row>
    <row r="472" spans="1:42">
      <c r="A472" s="11" t="str">
        <f t="shared" si="64"/>
        <v>Preço Base 15</v>
      </c>
      <c r="B472" s="141" t="e">
        <f t="shared" si="64"/>
        <v>#DIV/0!</v>
      </c>
      <c r="C472" s="4">
        <f t="shared" si="65"/>
        <v>0</v>
      </c>
      <c r="D472" s="142">
        <f t="shared" si="66"/>
        <v>0</v>
      </c>
      <c r="E472" s="143">
        <f t="shared" si="67"/>
        <v>0</v>
      </c>
      <c r="F472" s="144" t="e">
        <f t="shared" si="68"/>
        <v>#DIV/0!</v>
      </c>
      <c r="G472" s="145"/>
      <c r="H472" s="39"/>
      <c r="I472" s="25"/>
      <c r="J472" s="25"/>
      <c r="K472" s="25"/>
      <c r="L472" s="25"/>
      <c r="M472" s="25"/>
      <c r="N472" s="25"/>
      <c r="O472" s="25"/>
      <c r="P472" s="25"/>
      <c r="Q472" s="25"/>
      <c r="Z472" s="136"/>
      <c r="AA472" s="1"/>
    </row>
    <row r="473" spans="1:42">
      <c r="A473" s="11" t="str">
        <f t="shared" si="64"/>
        <v>Preço Base 16</v>
      </c>
      <c r="B473" s="141" t="e">
        <f t="shared" si="64"/>
        <v>#DIV/0!</v>
      </c>
      <c r="C473" s="4">
        <f t="shared" si="65"/>
        <v>0</v>
      </c>
      <c r="D473" s="142">
        <f t="shared" si="66"/>
        <v>0</v>
      </c>
      <c r="E473" s="143">
        <f t="shared" si="67"/>
        <v>0</v>
      </c>
      <c r="F473" s="144" t="e">
        <f t="shared" si="68"/>
        <v>#DIV/0!</v>
      </c>
      <c r="G473" s="145"/>
      <c r="H473" s="39"/>
      <c r="I473" s="25"/>
      <c r="J473" s="25"/>
      <c r="K473" s="25"/>
      <c r="L473" s="25"/>
      <c r="M473" s="25"/>
      <c r="N473" s="25"/>
      <c r="O473" s="25"/>
      <c r="P473" s="25"/>
      <c r="Q473" s="25"/>
      <c r="Z473" s="136"/>
      <c r="AA473" s="1"/>
    </row>
    <row r="474" spans="1:42">
      <c r="A474" s="11" t="str">
        <f t="shared" si="64"/>
        <v>Preço Base 17</v>
      </c>
      <c r="B474" s="141" t="e">
        <f t="shared" si="64"/>
        <v>#DIV/0!</v>
      </c>
      <c r="C474" s="4">
        <f t="shared" si="65"/>
        <v>0</v>
      </c>
      <c r="D474" s="142">
        <f t="shared" si="66"/>
        <v>0</v>
      </c>
      <c r="E474" s="143">
        <f t="shared" si="67"/>
        <v>0</v>
      </c>
      <c r="F474" s="144" t="e">
        <f t="shared" si="68"/>
        <v>#DIV/0!</v>
      </c>
      <c r="G474" s="145"/>
      <c r="H474" s="39"/>
      <c r="I474" s="25"/>
      <c r="J474" s="25"/>
      <c r="K474" s="25"/>
      <c r="L474" s="25"/>
      <c r="M474" s="25"/>
      <c r="N474" s="25"/>
      <c r="O474" s="25"/>
      <c r="P474" s="25"/>
      <c r="Q474" s="25"/>
      <c r="Z474" s="136"/>
      <c r="AA474" s="1"/>
    </row>
    <row r="475" spans="1:42">
      <c r="A475" s="11" t="str">
        <f t="shared" si="64"/>
        <v>Preço Base 18</v>
      </c>
      <c r="B475" s="141" t="e">
        <f t="shared" si="64"/>
        <v>#DIV/0!</v>
      </c>
      <c r="C475" s="4">
        <f t="shared" si="65"/>
        <v>0</v>
      </c>
      <c r="D475" s="142">
        <f t="shared" si="66"/>
        <v>0</v>
      </c>
      <c r="E475" s="143">
        <f t="shared" si="67"/>
        <v>0</v>
      </c>
      <c r="F475" s="144" t="e">
        <f t="shared" si="68"/>
        <v>#DIV/0!</v>
      </c>
      <c r="G475" s="145"/>
      <c r="H475" s="39"/>
      <c r="I475" s="25"/>
      <c r="J475" s="25"/>
      <c r="K475" s="25"/>
      <c r="L475" s="25"/>
      <c r="M475" s="25"/>
      <c r="N475" s="25"/>
      <c r="O475" s="25"/>
      <c r="P475" s="25"/>
      <c r="Q475" s="25"/>
      <c r="Z475" s="136"/>
      <c r="AA475" s="1"/>
    </row>
    <row r="476" spans="1:42">
      <c r="A476" s="11" t="str">
        <f t="shared" si="64"/>
        <v>Preço Base 19</v>
      </c>
      <c r="B476" s="141" t="e">
        <f t="shared" si="64"/>
        <v>#DIV/0!</v>
      </c>
      <c r="C476" s="4">
        <f t="shared" si="65"/>
        <v>0</v>
      </c>
      <c r="D476" s="142">
        <f t="shared" si="66"/>
        <v>0</v>
      </c>
      <c r="E476" s="143">
        <f t="shared" ref="E476:E477" si="69">IF(C476=0,0,D476/C476)</f>
        <v>0</v>
      </c>
      <c r="F476" s="144" t="e">
        <f t="shared" ref="F476:F477" si="70">E476/B476</f>
        <v>#DIV/0!</v>
      </c>
      <c r="G476" s="145"/>
      <c r="H476" s="39"/>
      <c r="I476" s="25"/>
      <c r="J476" s="25"/>
      <c r="K476" s="25"/>
      <c r="L476" s="25"/>
      <c r="M476" s="25"/>
      <c r="N476" s="25"/>
      <c r="O476" s="25"/>
      <c r="P476" s="25"/>
      <c r="Q476" s="25"/>
      <c r="Z476" s="136"/>
      <c r="AA476" s="1"/>
    </row>
    <row r="477" spans="1:42">
      <c r="A477" s="11" t="str">
        <f t="shared" si="64"/>
        <v>Preço Base 20</v>
      </c>
      <c r="B477" s="141" t="e">
        <f t="shared" si="64"/>
        <v>#DIV/0!</v>
      </c>
      <c r="C477" s="4">
        <f t="shared" si="65"/>
        <v>0</v>
      </c>
      <c r="D477" s="142">
        <f t="shared" si="66"/>
        <v>0</v>
      </c>
      <c r="E477" s="143">
        <f t="shared" si="69"/>
        <v>0</v>
      </c>
      <c r="F477" s="144" t="e">
        <f t="shared" si="70"/>
        <v>#DIV/0!</v>
      </c>
      <c r="G477" s="145"/>
      <c r="H477" s="39"/>
      <c r="I477" s="25"/>
      <c r="J477" s="25"/>
      <c r="K477" s="25"/>
      <c r="L477" s="25"/>
      <c r="M477" s="25"/>
      <c r="N477" s="25"/>
      <c r="O477" s="25"/>
      <c r="P477" s="25"/>
      <c r="Q477" s="25"/>
      <c r="Z477" s="136"/>
      <c r="AA477" s="1"/>
    </row>
    <row r="478" spans="1:42">
      <c r="A478" s="3" t="s">
        <v>13</v>
      </c>
      <c r="B478" s="146"/>
      <c r="C478" s="3">
        <f>SUM(C458:C475)</f>
        <v>0</v>
      </c>
      <c r="D478" s="147">
        <f>SUM(D458:D475)</f>
        <v>0</v>
      </c>
      <c r="E478" s="148"/>
      <c r="F478" s="144"/>
      <c r="G478" s="149"/>
      <c r="H478" s="150"/>
      <c r="I478" s="80"/>
      <c r="J478" s="80"/>
      <c r="K478" s="80"/>
      <c r="L478" s="151"/>
      <c r="M478" s="25"/>
      <c r="N478" s="104"/>
      <c r="O478" s="25"/>
      <c r="P478" s="25"/>
      <c r="Q478" s="25"/>
      <c r="Z478" s="136"/>
      <c r="AA478" s="1"/>
    </row>
    <row r="479" spans="1:42">
      <c r="A479" s="25"/>
      <c r="B479" s="25"/>
      <c r="C479" s="25"/>
      <c r="D479" s="25"/>
      <c r="E479" s="25"/>
      <c r="F479" s="25"/>
      <c r="G479" s="25"/>
      <c r="H479" s="152"/>
      <c r="I479" s="39"/>
      <c r="J479" s="39"/>
      <c r="K479" s="39"/>
      <c r="L479" s="25"/>
      <c r="M479" s="25"/>
      <c r="N479" s="104"/>
      <c r="O479" s="25"/>
      <c r="P479" s="25"/>
      <c r="Q479" s="25"/>
      <c r="Z479" s="136"/>
      <c r="AA479" s="1"/>
    </row>
    <row r="480" spans="1:42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Z480" s="136"/>
      <c r="AA480" s="136"/>
      <c r="AB480" s="1"/>
      <c r="AD480" s="1"/>
      <c r="AF480" s="1"/>
      <c r="AH480" s="1"/>
      <c r="AJ480" s="1"/>
      <c r="AL480" s="1"/>
      <c r="AN480" s="1"/>
      <c r="AP480" s="1"/>
    </row>
    <row r="481" spans="1:43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Z481" s="136"/>
      <c r="AA481" s="136"/>
      <c r="AB481" s="1"/>
      <c r="AD481" s="1"/>
      <c r="AF481" s="1"/>
      <c r="AH481" s="1"/>
      <c r="AJ481" s="1"/>
      <c r="AL481" s="1"/>
      <c r="AN481" s="1"/>
      <c r="AP481" s="1"/>
    </row>
    <row r="482" spans="1:43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Z482" s="136"/>
      <c r="AA482" s="136"/>
      <c r="AB482" s="1"/>
      <c r="AD482" s="1"/>
      <c r="AF482" s="1"/>
      <c r="AH482" s="1"/>
      <c r="AJ482" s="1"/>
      <c r="AL482" s="1"/>
      <c r="AN482" s="1"/>
      <c r="AP482" s="1"/>
    </row>
    <row r="483" spans="1:43">
      <c r="A483" s="92" t="s">
        <v>102</v>
      </c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153"/>
      <c r="M483" s="153"/>
      <c r="N483" s="20"/>
      <c r="O483" s="20"/>
      <c r="P483" s="20"/>
      <c r="Q483" s="20"/>
      <c r="Z483" s="136"/>
      <c r="AA483" s="136"/>
      <c r="AB483" s="1"/>
      <c r="AD483" s="1"/>
      <c r="AF483" s="1"/>
      <c r="AH483" s="1"/>
      <c r="AJ483" s="1"/>
      <c r="AL483" s="1"/>
      <c r="AN483" s="1"/>
      <c r="AP483" s="1"/>
    </row>
    <row r="484" spans="1:43">
      <c r="A484" s="154" t="s">
        <v>103</v>
      </c>
      <c r="B484" s="154"/>
      <c r="C484" s="154"/>
      <c r="D484" s="154"/>
      <c r="E484" s="154"/>
      <c r="F484" s="154"/>
      <c r="G484" s="154"/>
      <c r="H484" s="154"/>
      <c r="I484" s="154"/>
      <c r="J484" s="154"/>
      <c r="K484" s="154"/>
      <c r="L484" s="154"/>
      <c r="M484" s="154"/>
      <c r="N484" s="25"/>
      <c r="P484" s="25"/>
      <c r="Q484" s="25"/>
      <c r="Z484" s="136"/>
      <c r="AA484" s="136"/>
      <c r="AB484" s="1"/>
      <c r="AD484" s="1"/>
      <c r="AF484" s="1"/>
      <c r="AH484" s="1"/>
      <c r="AJ484" s="1"/>
      <c r="AL484" s="1"/>
      <c r="AN484" s="1"/>
      <c r="AP484" s="1"/>
    </row>
    <row r="485" spans="1:43">
      <c r="A485" s="259" t="s">
        <v>104</v>
      </c>
      <c r="B485" s="262" t="s">
        <v>105</v>
      </c>
      <c r="C485" s="262"/>
      <c r="D485" s="268" t="str">
        <f>B41</f>
        <v>Preço Base 1</v>
      </c>
      <c r="E485" s="269"/>
      <c r="F485" s="268" t="str">
        <f>B42</f>
        <v>Preço Base 2</v>
      </c>
      <c r="G485" s="269"/>
      <c r="H485" s="259" t="str">
        <f>B43</f>
        <v>Preço Base 3</v>
      </c>
      <c r="I485" s="259"/>
      <c r="J485" s="268" t="str">
        <f>B44</f>
        <v>Preço Base 4</v>
      </c>
      <c r="K485" s="269"/>
      <c r="L485" s="259" t="str">
        <f>B45</f>
        <v>Preço Base 5</v>
      </c>
      <c r="M485" s="259"/>
      <c r="N485" s="259" t="str">
        <f>B46</f>
        <v>Preço Base 6</v>
      </c>
      <c r="O485" s="259"/>
      <c r="P485" s="259" t="str">
        <f>B47</f>
        <v>Preço Base 7</v>
      </c>
      <c r="Q485" s="259"/>
      <c r="R485" s="259" t="str">
        <f>B48</f>
        <v>Preço Base 8</v>
      </c>
      <c r="S485" s="259"/>
      <c r="T485" s="259" t="str">
        <f>B49</f>
        <v>Preço Base 9</v>
      </c>
      <c r="U485" s="259"/>
      <c r="V485" s="259" t="str">
        <f>B50</f>
        <v>Preço Base 10</v>
      </c>
      <c r="W485" s="259"/>
      <c r="X485" s="259" t="str">
        <f>B51</f>
        <v>Preço Base 11</v>
      </c>
      <c r="Y485" s="259"/>
      <c r="Z485" s="259" t="str">
        <f>B52</f>
        <v>Preço Base 12</v>
      </c>
      <c r="AA485" s="259"/>
      <c r="AB485" s="259" t="str">
        <f>B53</f>
        <v>Preço Base 13</v>
      </c>
      <c r="AC485" s="259"/>
      <c r="AD485" s="259" t="str">
        <f>B54</f>
        <v>Preço Base 14</v>
      </c>
      <c r="AE485" s="259"/>
      <c r="AF485" s="259" t="str">
        <f>B55</f>
        <v>Preço Base 15</v>
      </c>
      <c r="AG485" s="259"/>
      <c r="AH485" s="259" t="str">
        <f>B56</f>
        <v>Preço Base 16</v>
      </c>
      <c r="AI485" s="259"/>
      <c r="AJ485" s="259" t="str">
        <f>B57</f>
        <v>Preço Base 17</v>
      </c>
      <c r="AK485" s="259"/>
      <c r="AL485" s="259" t="str">
        <f>B58</f>
        <v>Preço Base 18</v>
      </c>
      <c r="AM485" s="259"/>
      <c r="AN485" s="258" t="str">
        <f>B59</f>
        <v>Preço Base 19</v>
      </c>
      <c r="AO485" s="259"/>
      <c r="AP485" s="258" t="str">
        <f>B60</f>
        <v>Preço Base 20</v>
      </c>
      <c r="AQ485" s="259"/>
    </row>
    <row r="486" spans="1:43" ht="36" customHeight="1">
      <c r="A486" s="259"/>
      <c r="B486" s="81" t="s">
        <v>106</v>
      </c>
      <c r="C486" s="81" t="s">
        <v>107</v>
      </c>
      <c r="D486" s="155" t="s">
        <v>108</v>
      </c>
      <c r="E486" s="155" t="s">
        <v>109</v>
      </c>
      <c r="F486" s="155" t="s">
        <v>108</v>
      </c>
      <c r="G486" s="155" t="s">
        <v>109</v>
      </c>
      <c r="H486" s="155" t="s">
        <v>108</v>
      </c>
      <c r="I486" s="155" t="s">
        <v>109</v>
      </c>
      <c r="J486" s="155" t="s">
        <v>108</v>
      </c>
      <c r="K486" s="155" t="s">
        <v>109</v>
      </c>
      <c r="L486" s="155" t="s">
        <v>108</v>
      </c>
      <c r="M486" s="155" t="s">
        <v>109</v>
      </c>
      <c r="N486" s="155" t="s">
        <v>108</v>
      </c>
      <c r="O486" s="155" t="s">
        <v>109</v>
      </c>
      <c r="P486" s="155" t="s">
        <v>108</v>
      </c>
      <c r="Q486" s="155" t="s">
        <v>109</v>
      </c>
      <c r="R486" s="155" t="s">
        <v>108</v>
      </c>
      <c r="S486" s="155" t="s">
        <v>109</v>
      </c>
      <c r="T486" s="155" t="s">
        <v>108</v>
      </c>
      <c r="U486" s="155" t="s">
        <v>109</v>
      </c>
      <c r="V486" s="155" t="s">
        <v>108</v>
      </c>
      <c r="W486" s="155" t="s">
        <v>109</v>
      </c>
      <c r="X486" s="155" t="s">
        <v>108</v>
      </c>
      <c r="Y486" s="155" t="s">
        <v>109</v>
      </c>
      <c r="Z486" s="155" t="s">
        <v>108</v>
      </c>
      <c r="AA486" s="155" t="s">
        <v>109</v>
      </c>
      <c r="AB486" s="155" t="s">
        <v>108</v>
      </c>
      <c r="AC486" s="155" t="s">
        <v>109</v>
      </c>
      <c r="AD486" s="155" t="s">
        <v>108</v>
      </c>
      <c r="AE486" s="155" t="s">
        <v>109</v>
      </c>
      <c r="AF486" s="155" t="s">
        <v>108</v>
      </c>
      <c r="AG486" s="155" t="s">
        <v>109</v>
      </c>
      <c r="AH486" s="155" t="s">
        <v>108</v>
      </c>
      <c r="AI486" s="155" t="s">
        <v>109</v>
      </c>
      <c r="AJ486" s="155" t="s">
        <v>108</v>
      </c>
      <c r="AK486" s="155" t="s">
        <v>109</v>
      </c>
      <c r="AL486" s="155" t="s">
        <v>108</v>
      </c>
      <c r="AM486" s="155" t="s">
        <v>109</v>
      </c>
      <c r="AN486" s="155" t="s">
        <v>108</v>
      </c>
      <c r="AO486" s="155" t="s">
        <v>109</v>
      </c>
      <c r="AP486" s="155" t="s">
        <v>108</v>
      </c>
      <c r="AQ486" s="155" t="s">
        <v>109</v>
      </c>
    </row>
    <row r="487" spans="1:43">
      <c r="A487" s="156">
        <v>44682</v>
      </c>
      <c r="B487" s="157"/>
      <c r="C487" s="125">
        <v>1</v>
      </c>
      <c r="D487" s="99"/>
      <c r="E487" s="158">
        <v>8200</v>
      </c>
      <c r="F487" s="159"/>
      <c r="G487" s="158">
        <v>8250</v>
      </c>
      <c r="H487" s="99"/>
      <c r="I487" s="158">
        <v>8300</v>
      </c>
      <c r="J487" s="159"/>
      <c r="K487" s="158">
        <v>8350</v>
      </c>
      <c r="L487" s="99"/>
      <c r="M487" s="158">
        <v>8400</v>
      </c>
      <c r="N487" s="99"/>
      <c r="O487" s="158">
        <v>8450</v>
      </c>
      <c r="P487" s="99"/>
      <c r="Q487" s="158">
        <v>8499</v>
      </c>
      <c r="R487" s="99"/>
      <c r="S487" s="158">
        <v>8500</v>
      </c>
      <c r="T487" s="99"/>
      <c r="U487" s="158">
        <v>8550</v>
      </c>
      <c r="V487" s="99"/>
      <c r="W487" s="158">
        <v>8600</v>
      </c>
      <c r="X487" s="99"/>
      <c r="Y487" s="158">
        <v>8650</v>
      </c>
      <c r="Z487" s="99"/>
      <c r="AA487" s="158">
        <v>8700</v>
      </c>
      <c r="AB487" s="99"/>
      <c r="AC487" s="158">
        <v>8750</v>
      </c>
      <c r="AD487" s="99"/>
      <c r="AE487" s="158">
        <v>8761</v>
      </c>
      <c r="AF487" s="99"/>
      <c r="AG487" s="158">
        <v>9008</v>
      </c>
      <c r="AH487" s="99"/>
      <c r="AI487" s="158">
        <v>9014</v>
      </c>
      <c r="AJ487" s="99"/>
      <c r="AK487" s="158">
        <v>9018</v>
      </c>
      <c r="AL487" s="99"/>
      <c r="AM487" s="158">
        <v>9060</v>
      </c>
      <c r="AN487" s="99"/>
      <c r="AO487" s="158">
        <v>9062</v>
      </c>
      <c r="AP487" s="99"/>
      <c r="AQ487" s="158">
        <v>9999</v>
      </c>
    </row>
    <row r="488" spans="1:43">
      <c r="A488" s="156">
        <f t="shared" ref="A488:A493" si="71">EDATE(A487,1)</f>
        <v>44713</v>
      </c>
      <c r="B488" s="157"/>
      <c r="C488" s="125">
        <f t="shared" ref="C488:C495" si="72">C487+(B488*C487)</f>
        <v>1</v>
      </c>
      <c r="D488" s="99"/>
      <c r="E488" s="158">
        <f>E487*(1+D488)</f>
        <v>8200</v>
      </c>
      <c r="F488" s="159"/>
      <c r="G488" s="158">
        <f>G487*(1+F488)</f>
        <v>8250</v>
      </c>
      <c r="H488" s="99"/>
      <c r="I488" s="158">
        <f>I487*(1+H488)</f>
        <v>8300</v>
      </c>
      <c r="J488" s="159"/>
      <c r="K488" s="158">
        <f>K487*(1+J488)</f>
        <v>8350</v>
      </c>
      <c r="L488" s="99"/>
      <c r="M488" s="158">
        <f>M487*(1+L488)</f>
        <v>8400</v>
      </c>
      <c r="N488" s="99"/>
      <c r="O488" s="158">
        <f t="shared" ref="O488:O493" si="73">O487*(1+N488)</f>
        <v>8450</v>
      </c>
      <c r="P488" s="99"/>
      <c r="Q488" s="158">
        <f t="shared" ref="Q488:Q493" si="74">Q487*(1+P488)</f>
        <v>8499</v>
      </c>
      <c r="R488" s="99"/>
      <c r="S488" s="158">
        <f t="shared" ref="S488:S493" si="75">S487*(1+R488)</f>
        <v>8500</v>
      </c>
      <c r="T488" s="99"/>
      <c r="U488" s="158">
        <f t="shared" ref="U488:U493" si="76">U487*(1+T488)</f>
        <v>8550</v>
      </c>
      <c r="V488" s="99"/>
      <c r="W488" s="158">
        <f t="shared" ref="W488:W493" si="77">W487*(1+V488)</f>
        <v>8600</v>
      </c>
      <c r="X488" s="99"/>
      <c r="Y488" s="158">
        <f t="shared" ref="Y488:Y493" si="78">Y487*(1+X488)</f>
        <v>8650</v>
      </c>
      <c r="Z488" s="99"/>
      <c r="AA488" s="158">
        <f>AA487*(1+Z488)</f>
        <v>8700</v>
      </c>
      <c r="AB488" s="99"/>
      <c r="AC488" s="158">
        <f>AC487*(1+AB488)</f>
        <v>8750</v>
      </c>
      <c r="AD488" s="99"/>
      <c r="AE488" s="158">
        <f>AE487*(1+AD488)</f>
        <v>8761</v>
      </c>
      <c r="AF488" s="99"/>
      <c r="AG488" s="158">
        <f>AG487*(1+AF488)</f>
        <v>9008</v>
      </c>
      <c r="AH488" s="99"/>
      <c r="AI488" s="158">
        <f>AI487*(1+AH488)</f>
        <v>9014</v>
      </c>
      <c r="AJ488" s="99"/>
      <c r="AK488" s="158">
        <f>AK487*(1+AJ488)</f>
        <v>9018</v>
      </c>
      <c r="AL488" s="99"/>
      <c r="AM488" s="158">
        <f>AM487*(1+AL488)</f>
        <v>9060</v>
      </c>
      <c r="AN488" s="99"/>
      <c r="AO488" s="158">
        <f>AO487*(1+AN488)</f>
        <v>9062</v>
      </c>
      <c r="AP488" s="99"/>
      <c r="AQ488" s="158">
        <f>AQ487*(1+AP488)</f>
        <v>9999</v>
      </c>
    </row>
    <row r="489" spans="1:43">
      <c r="A489" s="156">
        <f t="shared" si="71"/>
        <v>44743</v>
      </c>
      <c r="B489" s="157"/>
      <c r="C489" s="125">
        <f t="shared" si="72"/>
        <v>1</v>
      </c>
      <c r="D489" s="157"/>
      <c r="E489" s="158">
        <f>E488*(1+D489)</f>
        <v>8200</v>
      </c>
      <c r="F489" s="157"/>
      <c r="G489" s="158">
        <f>G488*(1+F489)</f>
        <v>8250</v>
      </c>
      <c r="H489" s="157"/>
      <c r="I489" s="158">
        <f>I488*(1+H489)</f>
        <v>8300</v>
      </c>
      <c r="J489" s="157"/>
      <c r="K489" s="158">
        <f>K488*(1+J489)</f>
        <v>8350</v>
      </c>
      <c r="L489" s="157"/>
      <c r="M489" s="158">
        <f>M488*(1+L489)</f>
        <v>8400</v>
      </c>
      <c r="N489" s="99"/>
      <c r="O489" s="158">
        <f t="shared" si="73"/>
        <v>8450</v>
      </c>
      <c r="P489" s="99"/>
      <c r="Q489" s="158">
        <f t="shared" si="74"/>
        <v>8499</v>
      </c>
      <c r="R489" s="99"/>
      <c r="S489" s="158">
        <f t="shared" si="75"/>
        <v>8500</v>
      </c>
      <c r="T489" s="99"/>
      <c r="U489" s="158">
        <f t="shared" si="76"/>
        <v>8550</v>
      </c>
      <c r="V489" s="99"/>
      <c r="W489" s="158">
        <f t="shared" si="77"/>
        <v>8600</v>
      </c>
      <c r="X489" s="99"/>
      <c r="Y489" s="158">
        <f t="shared" si="78"/>
        <v>8650</v>
      </c>
      <c r="Z489" s="157"/>
      <c r="AA489" s="158">
        <f>AA488*(1+Z489)</f>
        <v>8700</v>
      </c>
      <c r="AB489" s="157"/>
      <c r="AC489" s="158">
        <f>AC488*(1+AB489)</f>
        <v>8750</v>
      </c>
      <c r="AD489" s="157"/>
      <c r="AE489" s="158">
        <f>AE488*(1+AD489)</f>
        <v>8761</v>
      </c>
      <c r="AF489" s="157"/>
      <c r="AG489" s="158">
        <f>AG488*(1+AF489)</f>
        <v>9008</v>
      </c>
      <c r="AH489" s="157"/>
      <c r="AI489" s="158">
        <f>AI488*(1+AH489)</f>
        <v>9014</v>
      </c>
      <c r="AJ489" s="157"/>
      <c r="AK489" s="158">
        <f>AK488*(1+AJ489)</f>
        <v>9018</v>
      </c>
      <c r="AL489" s="157"/>
      <c r="AM489" s="158">
        <f>AM488*(1+AL489)</f>
        <v>9060</v>
      </c>
      <c r="AN489" s="157"/>
      <c r="AO489" s="158">
        <f>AO488*(1+AN489)</f>
        <v>9062</v>
      </c>
      <c r="AP489" s="157"/>
      <c r="AQ489" s="158">
        <f>AQ488*(1+AP489)</f>
        <v>9999</v>
      </c>
    </row>
    <row r="490" spans="1:43">
      <c r="A490" s="156">
        <f t="shared" si="71"/>
        <v>44774</v>
      </c>
      <c r="B490" s="157"/>
      <c r="C490" s="160">
        <f t="shared" si="72"/>
        <v>1</v>
      </c>
      <c r="D490" s="157"/>
      <c r="E490" s="158">
        <f>E489*(1+D490)</f>
        <v>8200</v>
      </c>
      <c r="F490" s="157"/>
      <c r="G490" s="158">
        <f>G489*(1+F490)</f>
        <v>8250</v>
      </c>
      <c r="H490" s="157"/>
      <c r="I490" s="158">
        <f>I489*(1+H490)</f>
        <v>8300</v>
      </c>
      <c r="J490" s="157"/>
      <c r="K490" s="158">
        <f>K489*(1+J490)</f>
        <v>8350</v>
      </c>
      <c r="L490" s="157"/>
      <c r="M490" s="158">
        <f>M489*(1+L490)</f>
        <v>8400</v>
      </c>
      <c r="N490" s="99"/>
      <c r="O490" s="158">
        <f t="shared" si="73"/>
        <v>8450</v>
      </c>
      <c r="P490" s="99"/>
      <c r="Q490" s="158">
        <f t="shared" si="74"/>
        <v>8499</v>
      </c>
      <c r="R490" s="99"/>
      <c r="S490" s="158">
        <f t="shared" si="75"/>
        <v>8500</v>
      </c>
      <c r="T490" s="99"/>
      <c r="U490" s="158">
        <f t="shared" si="76"/>
        <v>8550</v>
      </c>
      <c r="V490" s="99"/>
      <c r="W490" s="158">
        <f t="shared" si="77"/>
        <v>8600</v>
      </c>
      <c r="X490" s="99"/>
      <c r="Y490" s="158">
        <f t="shared" si="78"/>
        <v>8650</v>
      </c>
      <c r="Z490" s="157"/>
      <c r="AA490" s="158">
        <f>AA489*(1+Z490)</f>
        <v>8700</v>
      </c>
      <c r="AB490" s="157"/>
      <c r="AC490" s="158">
        <f>AC489*(1+AB490)</f>
        <v>8750</v>
      </c>
      <c r="AD490" s="157"/>
      <c r="AE490" s="158">
        <f>AE489*(1+AD490)</f>
        <v>8761</v>
      </c>
      <c r="AF490" s="157"/>
      <c r="AG490" s="158">
        <f>AG489*(1+AF490)</f>
        <v>9008</v>
      </c>
      <c r="AH490" s="157"/>
      <c r="AI490" s="158">
        <f>AI489*(1+AH490)</f>
        <v>9014</v>
      </c>
      <c r="AJ490" s="157"/>
      <c r="AK490" s="158">
        <f>AK489*(1+AJ490)</f>
        <v>9018</v>
      </c>
      <c r="AL490" s="157"/>
      <c r="AM490" s="158">
        <f>AM489*(1+AL490)</f>
        <v>9060</v>
      </c>
      <c r="AN490" s="157"/>
      <c r="AO490" s="158">
        <f>AO489*(1+AN490)</f>
        <v>9062</v>
      </c>
      <c r="AP490" s="157"/>
      <c r="AQ490" s="158">
        <f>AQ489*(1+AP490)</f>
        <v>9999</v>
      </c>
    </row>
    <row r="491" spans="1:43">
      <c r="A491" s="156">
        <f t="shared" si="71"/>
        <v>44805</v>
      </c>
      <c r="B491" s="157"/>
      <c r="C491" s="160">
        <f t="shared" si="72"/>
        <v>1</v>
      </c>
      <c r="D491" s="157"/>
      <c r="E491" s="158">
        <f t="shared" ref="E491:E493" si="79">E490*(1+D491)</f>
        <v>8200</v>
      </c>
      <c r="F491" s="157"/>
      <c r="G491" s="158">
        <f t="shared" ref="G491:G493" si="80">G490*(1+F491)</f>
        <v>8250</v>
      </c>
      <c r="H491" s="157"/>
      <c r="I491" s="158">
        <f t="shared" ref="I491:I493" si="81">I490*(1+H491)</f>
        <v>8300</v>
      </c>
      <c r="J491" s="157"/>
      <c r="K491" s="158">
        <f t="shared" ref="K491:K493" si="82">K490*(1+J491)</f>
        <v>8350</v>
      </c>
      <c r="L491" s="157"/>
      <c r="M491" s="158">
        <f t="shared" ref="M491:M493" si="83">M490*(1+L491)</f>
        <v>8400</v>
      </c>
      <c r="N491" s="99"/>
      <c r="O491" s="158">
        <f t="shared" si="73"/>
        <v>8450</v>
      </c>
      <c r="P491" s="99"/>
      <c r="Q491" s="158">
        <f t="shared" si="74"/>
        <v>8499</v>
      </c>
      <c r="R491" s="99"/>
      <c r="S491" s="158">
        <f t="shared" si="75"/>
        <v>8500</v>
      </c>
      <c r="T491" s="99"/>
      <c r="U491" s="158">
        <f t="shared" si="76"/>
        <v>8550</v>
      </c>
      <c r="V491" s="99"/>
      <c r="W491" s="158">
        <f t="shared" si="77"/>
        <v>8600</v>
      </c>
      <c r="X491" s="99"/>
      <c r="Y491" s="158">
        <f t="shared" si="78"/>
        <v>8650</v>
      </c>
      <c r="Z491" s="157"/>
      <c r="AA491" s="158">
        <f t="shared" ref="AA491:AA493" si="84">AA490*(1+Z491)</f>
        <v>8700</v>
      </c>
      <c r="AB491" s="157"/>
      <c r="AC491" s="158">
        <f>AC490*(1+AB491)</f>
        <v>8750</v>
      </c>
      <c r="AD491" s="157"/>
      <c r="AE491" s="158">
        <f>AE490*(1+AD491)</f>
        <v>8761</v>
      </c>
      <c r="AF491" s="157"/>
      <c r="AG491" s="158">
        <f>AG490*(1+AF491)</f>
        <v>9008</v>
      </c>
      <c r="AH491" s="157"/>
      <c r="AI491" s="158">
        <f>AI490*(1+AH491)</f>
        <v>9014</v>
      </c>
      <c r="AJ491" s="157"/>
      <c r="AK491" s="158">
        <f>AK490*(1+AJ491)</f>
        <v>9018</v>
      </c>
      <c r="AL491" s="157"/>
      <c r="AM491" s="158">
        <f>AM490*(1+AL491)</f>
        <v>9060</v>
      </c>
      <c r="AN491" s="157"/>
      <c r="AO491" s="158">
        <f>AO490*(1+AN491)</f>
        <v>9062</v>
      </c>
      <c r="AP491" s="157"/>
      <c r="AQ491" s="158">
        <f>AQ490*(1+AP491)</f>
        <v>9999</v>
      </c>
    </row>
    <row r="492" spans="1:43">
      <c r="A492" s="156">
        <f t="shared" si="71"/>
        <v>44835</v>
      </c>
      <c r="B492" s="157"/>
      <c r="C492" s="160">
        <f t="shared" si="72"/>
        <v>1</v>
      </c>
      <c r="D492" s="157"/>
      <c r="E492" s="158">
        <f t="shared" si="79"/>
        <v>8200</v>
      </c>
      <c r="F492" s="157"/>
      <c r="G492" s="158">
        <f t="shared" si="80"/>
        <v>8250</v>
      </c>
      <c r="H492" s="157"/>
      <c r="I492" s="158">
        <f t="shared" si="81"/>
        <v>8300</v>
      </c>
      <c r="J492" s="157"/>
      <c r="K492" s="158">
        <f t="shared" si="82"/>
        <v>8350</v>
      </c>
      <c r="L492" s="157"/>
      <c r="M492" s="158">
        <f t="shared" si="83"/>
        <v>8400</v>
      </c>
      <c r="N492" s="99"/>
      <c r="O492" s="158">
        <f t="shared" si="73"/>
        <v>8450</v>
      </c>
      <c r="P492" s="99"/>
      <c r="Q492" s="158">
        <f t="shared" si="74"/>
        <v>8499</v>
      </c>
      <c r="R492" s="99"/>
      <c r="S492" s="158">
        <f t="shared" si="75"/>
        <v>8500</v>
      </c>
      <c r="T492" s="99"/>
      <c r="U492" s="158">
        <f t="shared" si="76"/>
        <v>8550</v>
      </c>
      <c r="V492" s="99"/>
      <c r="W492" s="158">
        <f t="shared" si="77"/>
        <v>8600</v>
      </c>
      <c r="X492" s="99"/>
      <c r="Y492" s="158">
        <f t="shared" si="78"/>
        <v>8650</v>
      </c>
      <c r="Z492" s="157"/>
      <c r="AA492" s="158">
        <f t="shared" si="84"/>
        <v>8700</v>
      </c>
      <c r="AB492" s="157"/>
      <c r="AC492" s="158">
        <f t="shared" ref="AC492:AC493" si="85">AC491*(1+AB492)</f>
        <v>8750</v>
      </c>
      <c r="AD492" s="157"/>
      <c r="AE492" s="158">
        <f t="shared" ref="AE492:AE493" si="86">AE491*(1+AD492)</f>
        <v>8761</v>
      </c>
      <c r="AF492" s="157"/>
      <c r="AG492" s="158">
        <f t="shared" ref="AG492:AG493" si="87">AG491*(1+AF492)</f>
        <v>9008</v>
      </c>
      <c r="AH492" s="157"/>
      <c r="AI492" s="158">
        <f t="shared" ref="AI492:AI493" si="88">AI491*(1+AH492)</f>
        <v>9014</v>
      </c>
      <c r="AJ492" s="157"/>
      <c r="AK492" s="158">
        <f t="shared" ref="AK492:AK493" si="89">AK491*(1+AJ492)</f>
        <v>9018</v>
      </c>
      <c r="AL492" s="157"/>
      <c r="AM492" s="158">
        <f t="shared" ref="AM492:AM493" si="90">AM491*(1+AL492)</f>
        <v>9060</v>
      </c>
      <c r="AN492" s="157"/>
      <c r="AO492" s="158">
        <f t="shared" ref="AO492:AO493" si="91">AO491*(1+AN492)</f>
        <v>9062</v>
      </c>
      <c r="AP492" s="157"/>
      <c r="AQ492" s="158">
        <f t="shared" ref="AQ492:AQ493" si="92">AQ491*(1+AP492)</f>
        <v>9999</v>
      </c>
    </row>
    <row r="493" spans="1:43">
      <c r="A493" s="156">
        <f t="shared" si="71"/>
        <v>44866</v>
      </c>
      <c r="B493" s="157"/>
      <c r="C493" s="160">
        <f t="shared" si="72"/>
        <v>1</v>
      </c>
      <c r="D493" s="157"/>
      <c r="E493" s="158">
        <f t="shared" si="79"/>
        <v>8200</v>
      </c>
      <c r="F493" s="157"/>
      <c r="G493" s="158">
        <f t="shared" si="80"/>
        <v>8250</v>
      </c>
      <c r="H493" s="157"/>
      <c r="I493" s="158">
        <f t="shared" si="81"/>
        <v>8300</v>
      </c>
      <c r="J493" s="157"/>
      <c r="K493" s="158">
        <f t="shared" si="82"/>
        <v>8350</v>
      </c>
      <c r="L493" s="157"/>
      <c r="M493" s="158">
        <f t="shared" si="83"/>
        <v>8400</v>
      </c>
      <c r="N493" s="99"/>
      <c r="O493" s="158">
        <f t="shared" si="73"/>
        <v>8450</v>
      </c>
      <c r="P493" s="99"/>
      <c r="Q493" s="158">
        <f t="shared" si="74"/>
        <v>8499</v>
      </c>
      <c r="R493" s="99"/>
      <c r="S493" s="158">
        <f t="shared" si="75"/>
        <v>8500</v>
      </c>
      <c r="T493" s="99"/>
      <c r="U493" s="158">
        <f t="shared" si="76"/>
        <v>8550</v>
      </c>
      <c r="V493" s="99"/>
      <c r="W493" s="158">
        <f t="shared" si="77"/>
        <v>8600</v>
      </c>
      <c r="X493" s="99"/>
      <c r="Y493" s="158">
        <f t="shared" si="78"/>
        <v>8650</v>
      </c>
      <c r="Z493" s="157"/>
      <c r="AA493" s="158">
        <f t="shared" si="84"/>
        <v>8700</v>
      </c>
      <c r="AB493" s="157"/>
      <c r="AC493" s="158">
        <f t="shared" si="85"/>
        <v>8750</v>
      </c>
      <c r="AD493" s="157"/>
      <c r="AE493" s="158">
        <f t="shared" si="86"/>
        <v>8761</v>
      </c>
      <c r="AF493" s="157"/>
      <c r="AG493" s="158">
        <f t="shared" si="87"/>
        <v>9008</v>
      </c>
      <c r="AH493" s="157"/>
      <c r="AI493" s="158">
        <f t="shared" si="88"/>
        <v>9014</v>
      </c>
      <c r="AJ493" s="157"/>
      <c r="AK493" s="158">
        <f t="shared" si="89"/>
        <v>9018</v>
      </c>
      <c r="AL493" s="157"/>
      <c r="AM493" s="158">
        <f t="shared" si="90"/>
        <v>9060</v>
      </c>
      <c r="AN493" s="157"/>
      <c r="AO493" s="158">
        <f t="shared" si="91"/>
        <v>9062</v>
      </c>
      <c r="AP493" s="157"/>
      <c r="AQ493" s="158">
        <f t="shared" si="92"/>
        <v>9999</v>
      </c>
    </row>
    <row r="494" spans="1:43">
      <c r="A494" s="161" t="s">
        <v>110</v>
      </c>
      <c r="B494" s="162"/>
      <c r="C494" s="160">
        <f>C493+(B494*C493)</f>
        <v>1</v>
      </c>
      <c r="D494" s="157"/>
      <c r="E494" s="158">
        <f>E493*(1+D494)</f>
        <v>8200</v>
      </c>
      <c r="F494" s="157"/>
      <c r="G494" s="158">
        <f>G493*(1+F494)</f>
        <v>8250</v>
      </c>
      <c r="H494" s="157"/>
      <c r="I494" s="158">
        <f>I493*(1+H494)</f>
        <v>8300</v>
      </c>
      <c r="J494" s="157"/>
      <c r="K494" s="158">
        <f>K493*(1+J494)</f>
        <v>8350</v>
      </c>
      <c r="L494" s="157"/>
      <c r="M494" s="158">
        <f>M493*(1+L494)</f>
        <v>8400</v>
      </c>
      <c r="N494" s="99"/>
      <c r="O494" s="158">
        <f>O493*(1+N494)</f>
        <v>8450</v>
      </c>
      <c r="P494" s="99"/>
      <c r="Q494" s="158">
        <f>Q493*(1+P494)</f>
        <v>8499</v>
      </c>
      <c r="R494" s="99"/>
      <c r="S494" s="158">
        <f>S493*(1+R494)</f>
        <v>8500</v>
      </c>
      <c r="T494" s="99"/>
      <c r="U494" s="158">
        <f>U493*(1+T494)</f>
        <v>8550</v>
      </c>
      <c r="V494" s="99"/>
      <c r="W494" s="158">
        <f>W493*(1+V494)</f>
        <v>8600</v>
      </c>
      <c r="X494" s="99"/>
      <c r="Y494" s="158">
        <f>Y493*(1+X494)</f>
        <v>8650</v>
      </c>
      <c r="Z494" s="157"/>
      <c r="AA494" s="158">
        <f>AA493*(1+Z494)</f>
        <v>8700</v>
      </c>
      <c r="AB494" s="157"/>
      <c r="AC494" s="158">
        <f>AC493*(1+AB494)</f>
        <v>8750</v>
      </c>
      <c r="AD494" s="157"/>
      <c r="AE494" s="158">
        <f>AE493*(1+AD494)</f>
        <v>8761</v>
      </c>
      <c r="AF494" s="157"/>
      <c r="AG494" s="158">
        <f>AG493*(1+AF494)</f>
        <v>9008</v>
      </c>
      <c r="AH494" s="157"/>
      <c r="AI494" s="158">
        <f>AI493*(1+AH494)</f>
        <v>9014</v>
      </c>
      <c r="AJ494" s="157"/>
      <c r="AK494" s="158">
        <f>AK493*(1+AJ494)</f>
        <v>9018</v>
      </c>
      <c r="AL494" s="157"/>
      <c r="AM494" s="158">
        <f>AM493*(1+AL494)</f>
        <v>9060</v>
      </c>
      <c r="AN494" s="157"/>
      <c r="AO494" s="158">
        <f>AO493*(1+AN494)</f>
        <v>9062</v>
      </c>
      <c r="AP494" s="157"/>
      <c r="AQ494" s="158">
        <f>AQ493*(1+AP494)</f>
        <v>9999</v>
      </c>
    </row>
    <row r="495" spans="1:43">
      <c r="A495" s="163" t="s">
        <v>13</v>
      </c>
      <c r="B495" s="164"/>
      <c r="C495" s="160">
        <f t="shared" si="72"/>
        <v>1</v>
      </c>
      <c r="D495" s="165">
        <f>SUM(D487:D494)</f>
        <v>0</v>
      </c>
      <c r="E495" s="165"/>
      <c r="F495" s="165">
        <f>SUM(F487:F494)</f>
        <v>0</v>
      </c>
      <c r="G495" s="165"/>
      <c r="H495" s="165">
        <f>SUM(H487:H494)</f>
        <v>0</v>
      </c>
      <c r="I495" s="165"/>
      <c r="J495" s="165">
        <f>SUM(J487:J494)</f>
        <v>0</v>
      </c>
      <c r="K495" s="165"/>
      <c r="L495" s="165">
        <f>SUM(L487:L494)</f>
        <v>0</v>
      </c>
      <c r="M495" s="165"/>
      <c r="N495" s="165">
        <f>SUM(N487:N494)</f>
        <v>0</v>
      </c>
      <c r="O495" s="165"/>
      <c r="P495" s="165">
        <f>SUM(P487:P494)</f>
        <v>0</v>
      </c>
      <c r="Q495" s="165"/>
      <c r="R495" s="165">
        <f>SUM(R487:R494)</f>
        <v>0</v>
      </c>
      <c r="S495" s="165"/>
      <c r="T495" s="165">
        <f>SUM(T487:T494)</f>
        <v>0</v>
      </c>
      <c r="U495" s="165"/>
      <c r="V495" s="165">
        <f>SUM(V487:V494)</f>
        <v>0</v>
      </c>
      <c r="W495" s="165"/>
      <c r="X495" s="165">
        <f>SUM(X487:X494)</f>
        <v>0</v>
      </c>
      <c r="Y495" s="165"/>
      <c r="Z495" s="165">
        <f>SUM(Z487:Z494)</f>
        <v>0</v>
      </c>
      <c r="AA495" s="165"/>
      <c r="AB495" s="165">
        <f>SUM(AB487:AB494)</f>
        <v>0</v>
      </c>
      <c r="AC495" s="165"/>
      <c r="AD495" s="165">
        <f>SUM(AD487:AD494)</f>
        <v>0</v>
      </c>
      <c r="AE495" s="165"/>
      <c r="AF495" s="165">
        <f>SUM(AF487:AF494)</f>
        <v>0</v>
      </c>
      <c r="AG495" s="165"/>
      <c r="AH495" s="165">
        <f>SUM(AH487:AH494)</f>
        <v>0</v>
      </c>
      <c r="AI495" s="165"/>
      <c r="AJ495" s="165">
        <f>SUM(AJ487:AJ494)</f>
        <v>0</v>
      </c>
      <c r="AK495" s="165"/>
      <c r="AL495" s="165">
        <f>SUM(AL487:AL494)</f>
        <v>0</v>
      </c>
      <c r="AM495" s="165"/>
      <c r="AN495" s="165">
        <f>SUM(AN487:AN494)</f>
        <v>0</v>
      </c>
      <c r="AO495" s="165"/>
      <c r="AP495" s="165">
        <f>SUM(AP487:AP494)</f>
        <v>0</v>
      </c>
      <c r="AQ495" s="165"/>
    </row>
    <row r="496" spans="1:43">
      <c r="Z496" s="136"/>
      <c r="AA496" s="136"/>
      <c r="AB496" s="1"/>
      <c r="AD496" s="1"/>
      <c r="AF496" s="1"/>
      <c r="AH496" s="1"/>
      <c r="AJ496" s="1"/>
      <c r="AL496" s="1"/>
      <c r="AN496" s="1"/>
      <c r="AP496" s="1"/>
    </row>
    <row r="497" spans="13:42" ht="15.95">
      <c r="M497" s="166"/>
      <c r="Z497" s="136"/>
      <c r="AA497" s="136"/>
      <c r="AB497" s="1"/>
      <c r="AD497" s="1"/>
      <c r="AF497" s="1"/>
      <c r="AH497" s="1"/>
      <c r="AJ497" s="1"/>
      <c r="AL497" s="1"/>
      <c r="AN497" s="1"/>
      <c r="AP497" s="1"/>
    </row>
    <row r="498" spans="13:42">
      <c r="M498" s="131"/>
      <c r="N498" s="131"/>
      <c r="Z498" s="136"/>
      <c r="AA498" s="136"/>
      <c r="AB498" s="1"/>
      <c r="AD498" s="1"/>
      <c r="AF498" s="1"/>
      <c r="AH498" s="1"/>
      <c r="AJ498" s="1"/>
      <c r="AL498" s="1"/>
      <c r="AN498" s="1"/>
      <c r="AP498" s="1"/>
    </row>
    <row r="499" spans="13:42">
      <c r="Z499" s="136"/>
      <c r="AA499" s="136"/>
      <c r="AB499" s="1"/>
      <c r="AD499" s="1"/>
      <c r="AF499" s="1"/>
      <c r="AH499" s="1"/>
      <c r="AJ499" s="1"/>
      <c r="AL499" s="1"/>
      <c r="AN499" s="1"/>
      <c r="AP499" s="1"/>
    </row>
    <row r="500" spans="13:42">
      <c r="N500" s="133"/>
      <c r="Z500" s="136"/>
      <c r="AA500" s="136"/>
      <c r="AB500" s="1"/>
      <c r="AD500" s="1"/>
      <c r="AF500" s="1"/>
      <c r="AH500" s="1"/>
      <c r="AJ500" s="1"/>
      <c r="AL500" s="1"/>
      <c r="AN500" s="1"/>
      <c r="AP500" s="1"/>
    </row>
    <row r="501" spans="13:42">
      <c r="Z501" s="136"/>
      <c r="AA501" s="136"/>
      <c r="AB501" s="1"/>
      <c r="AD501" s="1"/>
      <c r="AF501" s="1"/>
      <c r="AH501" s="1"/>
      <c r="AJ501" s="1"/>
      <c r="AL501" s="1"/>
      <c r="AN501" s="1"/>
      <c r="AP501" s="1"/>
    </row>
    <row r="502" spans="13:42">
      <c r="Z502" s="136"/>
      <c r="AA502" s="136"/>
      <c r="AB502" s="1"/>
      <c r="AD502" s="1"/>
      <c r="AF502" s="1"/>
      <c r="AH502" s="1"/>
      <c r="AJ502" s="1"/>
      <c r="AL502" s="1"/>
      <c r="AN502" s="1"/>
      <c r="AP502" s="1"/>
    </row>
    <row r="503" spans="13:42">
      <c r="Z503" s="136"/>
      <c r="AA503" s="136"/>
      <c r="AB503" s="1"/>
      <c r="AD503" s="1"/>
      <c r="AF503" s="1"/>
      <c r="AH503" s="1"/>
      <c r="AJ503" s="1"/>
      <c r="AL503" s="1"/>
      <c r="AN503" s="1"/>
      <c r="AP503" s="1"/>
    </row>
    <row r="504" spans="13:42">
      <c r="Z504" s="136"/>
      <c r="AA504" s="136"/>
      <c r="AB504" s="1"/>
      <c r="AD504" s="1"/>
      <c r="AF504" s="1"/>
      <c r="AH504" s="1"/>
      <c r="AJ504" s="1"/>
      <c r="AL504" s="1"/>
      <c r="AN504" s="1"/>
      <c r="AP504" s="1"/>
    </row>
    <row r="505" spans="13:42">
      <c r="Z505" s="136"/>
      <c r="AA505" s="136"/>
      <c r="AB505" s="1"/>
      <c r="AD505" s="1"/>
      <c r="AF505" s="1"/>
      <c r="AH505" s="1"/>
      <c r="AJ505" s="1"/>
      <c r="AL505" s="1"/>
      <c r="AN505" s="1"/>
      <c r="AP505" s="1"/>
    </row>
    <row r="506" spans="13:42">
      <c r="Z506" s="136"/>
      <c r="AA506" s="136"/>
      <c r="AB506" s="1"/>
      <c r="AD506" s="1"/>
      <c r="AF506" s="1"/>
      <c r="AH506" s="1"/>
      <c r="AJ506" s="1"/>
      <c r="AL506" s="1"/>
      <c r="AN506" s="1"/>
      <c r="AP506" s="1"/>
    </row>
    <row r="507" spans="13:42">
      <c r="Z507" s="136"/>
      <c r="AA507" s="136"/>
      <c r="AB507" s="1"/>
      <c r="AD507" s="1"/>
      <c r="AF507" s="1"/>
      <c r="AH507" s="1"/>
      <c r="AJ507" s="1"/>
      <c r="AL507" s="1"/>
      <c r="AN507" s="1"/>
      <c r="AP507" s="1"/>
    </row>
    <row r="508" spans="13:42">
      <c r="Z508" s="136"/>
      <c r="AA508" s="136"/>
      <c r="AB508" s="1"/>
      <c r="AD508" s="1"/>
      <c r="AF508" s="1"/>
      <c r="AH508" s="1"/>
      <c r="AJ508" s="1"/>
      <c r="AL508" s="1"/>
      <c r="AN508" s="1"/>
      <c r="AP508" s="1"/>
    </row>
    <row r="509" spans="13:42">
      <c r="Z509" s="136"/>
      <c r="AA509" s="136"/>
      <c r="AB509" s="1"/>
      <c r="AD509" s="1"/>
      <c r="AF509" s="1"/>
      <c r="AH509" s="1"/>
      <c r="AJ509" s="1"/>
      <c r="AL509" s="1"/>
      <c r="AN509" s="1"/>
      <c r="AP509" s="1"/>
    </row>
    <row r="510" spans="13:42">
      <c r="Z510" s="136"/>
      <c r="AA510" s="136"/>
      <c r="AB510" s="1"/>
      <c r="AD510" s="1"/>
      <c r="AF510" s="1"/>
      <c r="AH510" s="1"/>
      <c r="AJ510" s="1"/>
      <c r="AL510" s="1"/>
      <c r="AN510" s="1"/>
      <c r="AP510" s="1"/>
    </row>
    <row r="511" spans="13:42">
      <c r="Z511" s="136"/>
      <c r="AA511" s="136"/>
      <c r="AB511" s="1"/>
      <c r="AD511" s="1"/>
      <c r="AF511" s="1"/>
      <c r="AH511" s="1"/>
      <c r="AJ511" s="1"/>
      <c r="AL511" s="1"/>
      <c r="AN511" s="1"/>
      <c r="AP511" s="1"/>
    </row>
    <row r="512" spans="13:42">
      <c r="Z512" s="136"/>
      <c r="AA512" s="136"/>
      <c r="AB512" s="1"/>
      <c r="AD512" s="1"/>
      <c r="AF512" s="1"/>
      <c r="AH512" s="1"/>
      <c r="AJ512" s="1"/>
      <c r="AL512" s="1"/>
      <c r="AN512" s="1"/>
      <c r="AP512" s="1"/>
    </row>
    <row r="513" spans="26:42">
      <c r="Z513" s="136"/>
      <c r="AA513" s="136"/>
      <c r="AB513" s="1"/>
      <c r="AD513" s="1"/>
      <c r="AF513" s="1"/>
      <c r="AH513" s="1"/>
      <c r="AJ513" s="1"/>
      <c r="AL513" s="1"/>
      <c r="AN513" s="1"/>
      <c r="AP513" s="1"/>
    </row>
    <row r="514" spans="26:42">
      <c r="Z514" s="136"/>
      <c r="AA514" s="136"/>
      <c r="AB514" s="1"/>
      <c r="AD514" s="1"/>
      <c r="AF514" s="1"/>
      <c r="AH514" s="1"/>
      <c r="AJ514" s="1"/>
      <c r="AL514" s="1"/>
      <c r="AN514" s="1"/>
      <c r="AP514" s="1"/>
    </row>
    <row r="515" spans="26:42">
      <c r="Z515" s="136"/>
      <c r="AA515" s="136"/>
      <c r="AB515" s="1"/>
      <c r="AD515" s="1"/>
      <c r="AF515" s="1"/>
      <c r="AH515" s="1"/>
      <c r="AJ515" s="1"/>
      <c r="AL515" s="1"/>
      <c r="AN515" s="1"/>
      <c r="AP515" s="1"/>
    </row>
    <row r="516" spans="26:42">
      <c r="Z516" s="136"/>
      <c r="AA516" s="136"/>
      <c r="AB516" s="1"/>
      <c r="AD516" s="1"/>
      <c r="AF516" s="1"/>
      <c r="AH516" s="1"/>
      <c r="AJ516" s="1"/>
      <c r="AL516" s="1"/>
      <c r="AN516" s="1"/>
      <c r="AP516" s="1"/>
    </row>
    <row r="517" spans="26:42">
      <c r="Z517" s="136"/>
      <c r="AA517" s="136"/>
      <c r="AB517" s="1"/>
      <c r="AD517" s="1"/>
      <c r="AF517" s="1"/>
      <c r="AH517" s="1"/>
      <c r="AJ517" s="1"/>
      <c r="AL517" s="1"/>
      <c r="AN517" s="1"/>
      <c r="AP517" s="1"/>
    </row>
    <row r="518" spans="26:42">
      <c r="Z518" s="136"/>
      <c r="AA518" s="136"/>
      <c r="AB518" s="1"/>
      <c r="AD518" s="1"/>
      <c r="AF518" s="1"/>
      <c r="AH518" s="1"/>
      <c r="AJ518" s="1"/>
      <c r="AL518" s="1"/>
      <c r="AN518" s="1"/>
      <c r="AP518" s="1"/>
    </row>
    <row r="519" spans="26:42">
      <c r="Z519" s="136"/>
      <c r="AA519" s="136"/>
      <c r="AB519" s="1"/>
      <c r="AD519" s="1"/>
      <c r="AF519" s="1"/>
      <c r="AH519" s="1"/>
      <c r="AJ519" s="1"/>
      <c r="AL519" s="1"/>
      <c r="AN519" s="1"/>
      <c r="AP519" s="1"/>
    </row>
    <row r="520" spans="26:42">
      <c r="Z520" s="136"/>
      <c r="AA520" s="136"/>
      <c r="AB520" s="1"/>
      <c r="AD520" s="1"/>
      <c r="AF520" s="1"/>
      <c r="AH520" s="1"/>
      <c r="AJ520" s="1"/>
      <c r="AL520" s="1"/>
      <c r="AN520" s="1"/>
      <c r="AP520" s="1"/>
    </row>
    <row r="521" spans="26:42">
      <c r="Z521" s="136"/>
      <c r="AA521" s="136"/>
      <c r="AB521" s="1"/>
      <c r="AD521" s="1"/>
      <c r="AF521" s="1"/>
      <c r="AH521" s="1"/>
      <c r="AJ521" s="1"/>
      <c r="AL521" s="1"/>
      <c r="AN521" s="1"/>
      <c r="AP521" s="1"/>
    </row>
    <row r="522" spans="26:42">
      <c r="Z522" s="136"/>
      <c r="AA522" s="136"/>
      <c r="AB522" s="1"/>
      <c r="AD522" s="1"/>
      <c r="AF522" s="1"/>
      <c r="AH522" s="1"/>
      <c r="AJ522" s="1"/>
      <c r="AL522" s="1"/>
      <c r="AN522" s="1"/>
      <c r="AP522" s="1"/>
    </row>
    <row r="523" spans="26:42">
      <c r="Z523" s="136"/>
      <c r="AA523" s="136"/>
      <c r="AB523" s="1"/>
      <c r="AD523" s="1"/>
      <c r="AF523" s="1"/>
      <c r="AH523" s="1"/>
      <c r="AJ523" s="1"/>
      <c r="AL523" s="1"/>
      <c r="AN523" s="1"/>
      <c r="AP523" s="1"/>
    </row>
    <row r="524" spans="26:42">
      <c r="Z524" s="136"/>
      <c r="AA524" s="136"/>
      <c r="AB524" s="1"/>
      <c r="AD524" s="1"/>
      <c r="AF524" s="1"/>
      <c r="AH524" s="1"/>
      <c r="AJ524" s="1"/>
      <c r="AL524" s="1"/>
      <c r="AN524" s="1"/>
      <c r="AP524" s="1"/>
    </row>
    <row r="525" spans="26:42">
      <c r="Z525" s="136"/>
      <c r="AA525" s="136"/>
      <c r="AB525" s="1"/>
      <c r="AD525" s="1"/>
      <c r="AF525" s="1"/>
      <c r="AH525" s="1"/>
      <c r="AJ525" s="1"/>
      <c r="AL525" s="1"/>
      <c r="AN525" s="1"/>
      <c r="AP525" s="1"/>
    </row>
    <row r="526" spans="26:42">
      <c r="Z526" s="136"/>
      <c r="AA526" s="136"/>
      <c r="AB526" s="1"/>
      <c r="AD526" s="1"/>
      <c r="AF526" s="1"/>
      <c r="AH526" s="1"/>
      <c r="AJ526" s="1"/>
      <c r="AL526" s="1"/>
      <c r="AN526" s="1"/>
      <c r="AP526" s="1"/>
    </row>
    <row r="527" spans="26:42">
      <c r="Z527" s="136"/>
      <c r="AA527" s="136"/>
      <c r="AB527" s="1"/>
      <c r="AD527" s="1"/>
      <c r="AF527" s="1"/>
      <c r="AH527" s="1"/>
      <c r="AJ527" s="1"/>
      <c r="AL527" s="1"/>
      <c r="AN527" s="1"/>
      <c r="AP527" s="1"/>
    </row>
    <row r="528" spans="26:42">
      <c r="Z528" s="136"/>
      <c r="AA528" s="136"/>
      <c r="AB528" s="1"/>
      <c r="AD528" s="1"/>
      <c r="AF528" s="1"/>
      <c r="AH528" s="1"/>
      <c r="AJ528" s="1"/>
      <c r="AL528" s="1"/>
      <c r="AN528" s="1"/>
      <c r="AP528" s="1"/>
    </row>
    <row r="529" spans="26:42">
      <c r="Z529" s="136"/>
      <c r="AA529" s="136"/>
      <c r="AB529" s="1"/>
      <c r="AD529" s="1"/>
      <c r="AF529" s="1"/>
      <c r="AH529" s="1"/>
      <c r="AJ529" s="1"/>
      <c r="AL529" s="1"/>
      <c r="AN529" s="1"/>
      <c r="AP529" s="1"/>
    </row>
    <row r="530" spans="26:42">
      <c r="Z530" s="136"/>
      <c r="AA530" s="136"/>
      <c r="AB530" s="1"/>
      <c r="AD530" s="1"/>
      <c r="AF530" s="1"/>
      <c r="AH530" s="1"/>
      <c r="AJ530" s="1"/>
      <c r="AL530" s="1"/>
      <c r="AN530" s="1"/>
      <c r="AP530" s="1"/>
    </row>
    <row r="531" spans="26:42">
      <c r="Z531" s="136"/>
      <c r="AA531" s="136"/>
      <c r="AB531" s="1"/>
      <c r="AD531" s="1"/>
      <c r="AF531" s="1"/>
      <c r="AH531" s="1"/>
      <c r="AJ531" s="1"/>
      <c r="AL531" s="1"/>
      <c r="AN531" s="1"/>
      <c r="AP531" s="1"/>
    </row>
    <row r="532" spans="26:42">
      <c r="Z532" s="136"/>
      <c r="AA532" s="136"/>
      <c r="AB532" s="1"/>
      <c r="AD532" s="1"/>
      <c r="AF532" s="1"/>
      <c r="AH532" s="1"/>
      <c r="AJ532" s="1"/>
      <c r="AL532" s="1"/>
      <c r="AN532" s="1"/>
      <c r="AP532" s="1"/>
    </row>
    <row r="533" spans="26:42">
      <c r="Z533" s="136"/>
      <c r="AA533" s="136"/>
      <c r="AB533" s="1"/>
      <c r="AD533" s="1"/>
      <c r="AF533" s="1"/>
      <c r="AH533" s="1"/>
      <c r="AJ533" s="1"/>
      <c r="AL533" s="1"/>
      <c r="AN533" s="1"/>
      <c r="AP533" s="1"/>
    </row>
    <row r="534" spans="26:42">
      <c r="Z534" s="136"/>
      <c r="AA534" s="136"/>
      <c r="AB534" s="1"/>
      <c r="AD534" s="1"/>
      <c r="AF534" s="1"/>
      <c r="AH534" s="1"/>
      <c r="AJ534" s="1"/>
      <c r="AL534" s="1"/>
      <c r="AN534" s="1"/>
      <c r="AP534" s="1"/>
    </row>
    <row r="535" spans="26:42">
      <c r="Z535" s="136"/>
      <c r="AA535" s="136"/>
      <c r="AB535" s="1"/>
      <c r="AD535" s="1"/>
      <c r="AF535" s="1"/>
      <c r="AH535" s="1"/>
      <c r="AJ535" s="1"/>
      <c r="AL535" s="1"/>
      <c r="AN535" s="1"/>
      <c r="AP535" s="1"/>
    </row>
    <row r="536" spans="26:42">
      <c r="Z536" s="136"/>
      <c r="AA536" s="136"/>
      <c r="AB536" s="1"/>
      <c r="AD536" s="1"/>
      <c r="AF536" s="1"/>
      <c r="AH536" s="1"/>
      <c r="AJ536" s="1"/>
      <c r="AL536" s="1"/>
      <c r="AN536" s="1"/>
      <c r="AP536" s="1"/>
    </row>
    <row r="537" spans="26:42">
      <c r="Z537" s="136"/>
      <c r="AA537" s="136"/>
      <c r="AB537" s="1"/>
      <c r="AD537" s="1"/>
      <c r="AF537" s="1"/>
      <c r="AH537" s="1"/>
      <c r="AJ537" s="1"/>
      <c r="AL537" s="1"/>
      <c r="AN537" s="1"/>
      <c r="AP537" s="1"/>
    </row>
    <row r="538" spans="26:42">
      <c r="Z538" s="136"/>
      <c r="AA538" s="136"/>
      <c r="AB538" s="1"/>
      <c r="AD538" s="1"/>
      <c r="AF538" s="1"/>
      <c r="AH538" s="1"/>
      <c r="AJ538" s="1"/>
      <c r="AL538" s="1"/>
      <c r="AN538" s="1"/>
      <c r="AP538" s="1"/>
    </row>
    <row r="539" spans="26:42">
      <c r="Z539" s="136"/>
      <c r="AA539" s="136"/>
      <c r="AB539" s="1"/>
      <c r="AD539" s="1"/>
      <c r="AF539" s="1"/>
      <c r="AH539" s="1"/>
      <c r="AJ539" s="1"/>
      <c r="AL539" s="1"/>
      <c r="AN539" s="1"/>
      <c r="AP539" s="1"/>
    </row>
    <row r="540" spans="26:42">
      <c r="Z540" s="136"/>
      <c r="AA540" s="136"/>
      <c r="AB540" s="1"/>
      <c r="AD540" s="1"/>
      <c r="AF540" s="1"/>
      <c r="AH540" s="1"/>
      <c r="AJ540" s="1"/>
      <c r="AL540" s="1"/>
      <c r="AN540" s="1"/>
      <c r="AP540" s="1"/>
    </row>
    <row r="541" spans="26:42">
      <c r="Z541" s="136"/>
      <c r="AA541" s="136"/>
      <c r="AB541" s="1"/>
      <c r="AD541" s="1"/>
      <c r="AF541" s="1"/>
      <c r="AH541" s="1"/>
      <c r="AJ541" s="1"/>
      <c r="AL541" s="1"/>
      <c r="AN541" s="1"/>
      <c r="AP541" s="1"/>
    </row>
    <row r="542" spans="26:42">
      <c r="Z542" s="136"/>
      <c r="AA542" s="136"/>
      <c r="AB542" s="1"/>
      <c r="AD542" s="1"/>
      <c r="AF542" s="1"/>
      <c r="AH542" s="1"/>
      <c r="AJ542" s="1"/>
      <c r="AL542" s="1"/>
      <c r="AN542" s="1"/>
      <c r="AP542" s="1"/>
    </row>
    <row r="543" spans="26:42">
      <c r="Z543" s="136"/>
      <c r="AA543" s="136"/>
      <c r="AB543" s="1"/>
      <c r="AD543" s="1"/>
      <c r="AF543" s="1"/>
      <c r="AH543" s="1"/>
      <c r="AJ543" s="1"/>
      <c r="AL543" s="1"/>
      <c r="AN543" s="1"/>
      <c r="AP543" s="1"/>
    </row>
    <row r="544" spans="26:42">
      <c r="Z544" s="136"/>
      <c r="AA544" s="136"/>
      <c r="AB544" s="1"/>
      <c r="AD544" s="1"/>
      <c r="AF544" s="1"/>
      <c r="AH544" s="1"/>
      <c r="AJ544" s="1"/>
      <c r="AL544" s="1"/>
      <c r="AN544" s="1"/>
      <c r="AP544" s="1"/>
    </row>
    <row r="545" spans="26:42">
      <c r="Z545" s="136"/>
      <c r="AA545" s="136"/>
      <c r="AB545" s="1"/>
      <c r="AD545" s="1"/>
      <c r="AF545" s="1"/>
      <c r="AH545" s="1"/>
      <c r="AJ545" s="1"/>
      <c r="AL545" s="1"/>
      <c r="AN545" s="1"/>
      <c r="AP545" s="1"/>
    </row>
    <row r="546" spans="26:42">
      <c r="Z546" s="136"/>
      <c r="AA546" s="136"/>
      <c r="AB546" s="1"/>
      <c r="AD546" s="1"/>
      <c r="AF546" s="1"/>
      <c r="AH546" s="1"/>
      <c r="AJ546" s="1"/>
      <c r="AL546" s="1"/>
      <c r="AN546" s="1"/>
      <c r="AP546" s="1"/>
    </row>
    <row r="547" spans="26:42">
      <c r="Z547" s="136"/>
      <c r="AA547" s="136"/>
      <c r="AB547" s="1"/>
      <c r="AD547" s="1"/>
      <c r="AF547" s="1"/>
      <c r="AH547" s="1"/>
      <c r="AJ547" s="1"/>
      <c r="AL547" s="1"/>
      <c r="AN547" s="1"/>
      <c r="AP547" s="1"/>
    </row>
    <row r="548" spans="26:42">
      <c r="Z548" s="136"/>
      <c r="AA548" s="136"/>
      <c r="AB548" s="1"/>
      <c r="AD548" s="1"/>
      <c r="AF548" s="1"/>
      <c r="AH548" s="1"/>
      <c r="AJ548" s="1"/>
      <c r="AL548" s="1"/>
      <c r="AN548" s="1"/>
      <c r="AP548" s="1"/>
    </row>
    <row r="549" spans="26:42">
      <c r="Z549" s="136"/>
      <c r="AA549" s="136"/>
      <c r="AB549" s="1"/>
      <c r="AD549" s="1"/>
      <c r="AF549" s="1"/>
      <c r="AH549" s="1"/>
      <c r="AJ549" s="1"/>
      <c r="AL549" s="1"/>
      <c r="AN549" s="1"/>
      <c r="AP549" s="1"/>
    </row>
    <row r="550" spans="26:42">
      <c r="Z550" s="136"/>
      <c r="AA550" s="136"/>
      <c r="AB550" s="1"/>
      <c r="AD550" s="1"/>
      <c r="AF550" s="1"/>
      <c r="AH550" s="1"/>
      <c r="AJ550" s="1"/>
      <c r="AL550" s="1"/>
      <c r="AN550" s="1"/>
      <c r="AP550" s="1"/>
    </row>
    <row r="551" spans="26:42">
      <c r="Z551" s="136"/>
      <c r="AA551" s="136"/>
      <c r="AB551" s="1"/>
      <c r="AD551" s="1"/>
      <c r="AF551" s="1"/>
      <c r="AH551" s="1"/>
      <c r="AJ551" s="1"/>
      <c r="AL551" s="1"/>
      <c r="AN551" s="1"/>
      <c r="AP551" s="1"/>
    </row>
    <row r="552" spans="26:42">
      <c r="Z552" s="136"/>
      <c r="AA552" s="136"/>
      <c r="AB552" s="1"/>
      <c r="AD552" s="1"/>
      <c r="AF552" s="1"/>
      <c r="AH552" s="1"/>
      <c r="AJ552" s="1"/>
      <c r="AL552" s="1"/>
      <c r="AN552" s="1"/>
      <c r="AP552" s="1"/>
    </row>
    <row r="553" spans="26:42">
      <c r="Z553" s="136"/>
      <c r="AA553" s="136"/>
      <c r="AB553" s="1"/>
      <c r="AD553" s="1"/>
      <c r="AF553" s="1"/>
      <c r="AH553" s="1"/>
      <c r="AJ553" s="1"/>
      <c r="AL553" s="1"/>
      <c r="AN553" s="1"/>
      <c r="AP553" s="1"/>
    </row>
    <row r="554" spans="26:42">
      <c r="Z554" s="136"/>
      <c r="AA554" s="136"/>
      <c r="AB554" s="1"/>
      <c r="AD554" s="1"/>
      <c r="AF554" s="1"/>
      <c r="AH554" s="1"/>
      <c r="AJ554" s="1"/>
      <c r="AL554" s="1"/>
      <c r="AN554" s="1"/>
      <c r="AP554" s="1"/>
    </row>
    <row r="555" spans="26:42">
      <c r="Z555" s="136"/>
      <c r="AA555" s="136"/>
      <c r="AB555" s="1"/>
      <c r="AD555" s="1"/>
      <c r="AF555" s="1"/>
      <c r="AH555" s="1"/>
      <c r="AJ555" s="1"/>
      <c r="AL555" s="1"/>
      <c r="AN555" s="1"/>
      <c r="AP555" s="1"/>
    </row>
    <row r="556" spans="26:42">
      <c r="Z556" s="136"/>
      <c r="AA556" s="136"/>
      <c r="AB556" s="1"/>
      <c r="AD556" s="1"/>
      <c r="AF556" s="1"/>
      <c r="AH556" s="1"/>
      <c r="AJ556" s="1"/>
      <c r="AL556" s="1"/>
      <c r="AN556" s="1"/>
      <c r="AP556" s="1"/>
    </row>
    <row r="557" spans="26:42">
      <c r="Z557" s="136"/>
      <c r="AA557" s="136"/>
      <c r="AB557" s="1"/>
      <c r="AD557" s="1"/>
      <c r="AF557" s="1"/>
      <c r="AH557" s="1"/>
      <c r="AJ557" s="1"/>
      <c r="AL557" s="1"/>
      <c r="AN557" s="1"/>
      <c r="AP557" s="1"/>
    </row>
    <row r="558" spans="26:42">
      <c r="Z558" s="136"/>
      <c r="AA558" s="136"/>
      <c r="AB558" s="1"/>
      <c r="AD558" s="1"/>
      <c r="AF558" s="1"/>
      <c r="AH558" s="1"/>
      <c r="AJ558" s="1"/>
      <c r="AL558" s="1"/>
      <c r="AN558" s="1"/>
      <c r="AP558" s="1"/>
    </row>
    <row r="559" spans="26:42">
      <c r="Z559" s="136"/>
      <c r="AA559" s="136"/>
      <c r="AB559" s="1"/>
      <c r="AD559" s="1"/>
      <c r="AF559" s="1"/>
      <c r="AH559" s="1"/>
      <c r="AJ559" s="1"/>
      <c r="AL559" s="1"/>
      <c r="AN559" s="1"/>
      <c r="AP559" s="1"/>
    </row>
    <row r="560" spans="26:42">
      <c r="Z560" s="136"/>
      <c r="AA560" s="136"/>
      <c r="AB560" s="1"/>
      <c r="AD560" s="1"/>
      <c r="AF560" s="1"/>
      <c r="AH560" s="1"/>
      <c r="AJ560" s="1"/>
      <c r="AL560" s="1"/>
      <c r="AN560" s="1"/>
      <c r="AP560" s="1"/>
    </row>
    <row r="561" spans="26:42">
      <c r="Z561" s="136"/>
      <c r="AA561" s="136"/>
      <c r="AB561" s="1"/>
      <c r="AD561" s="1"/>
      <c r="AF561" s="1"/>
      <c r="AH561" s="1"/>
      <c r="AJ561" s="1"/>
      <c r="AL561" s="1"/>
      <c r="AN561" s="1"/>
      <c r="AP561" s="1"/>
    </row>
    <row r="562" spans="26:42">
      <c r="Z562" s="136"/>
      <c r="AA562" s="136"/>
      <c r="AB562" s="1"/>
      <c r="AD562" s="1"/>
      <c r="AF562" s="1"/>
      <c r="AH562" s="1"/>
      <c r="AJ562" s="1"/>
      <c r="AL562" s="1"/>
      <c r="AN562" s="1"/>
      <c r="AP562" s="1"/>
    </row>
    <row r="563" spans="26:42">
      <c r="Z563" s="136"/>
      <c r="AA563" s="136"/>
      <c r="AB563" s="1"/>
      <c r="AD563" s="1"/>
      <c r="AF563" s="1"/>
      <c r="AH563" s="1"/>
      <c r="AJ563" s="1"/>
      <c r="AL563" s="1"/>
      <c r="AN563" s="1"/>
      <c r="AP563" s="1"/>
    </row>
    <row r="564" spans="26:42">
      <c r="Z564" s="136"/>
      <c r="AA564" s="136"/>
      <c r="AB564" s="1"/>
      <c r="AD564" s="1"/>
      <c r="AF564" s="1"/>
      <c r="AH564" s="1"/>
      <c r="AJ564" s="1"/>
      <c r="AL564" s="1"/>
      <c r="AN564" s="1"/>
      <c r="AP564" s="1"/>
    </row>
    <row r="565" spans="26:42">
      <c r="Z565" s="136"/>
      <c r="AA565" s="136"/>
      <c r="AB565" s="1"/>
      <c r="AD565" s="1"/>
      <c r="AF565" s="1"/>
      <c r="AH565" s="1"/>
      <c r="AJ565" s="1"/>
      <c r="AL565" s="1"/>
      <c r="AN565" s="1"/>
      <c r="AP565" s="1"/>
    </row>
    <row r="566" spans="26:42">
      <c r="Z566" s="136"/>
      <c r="AA566" s="136"/>
      <c r="AB566" s="1"/>
      <c r="AD566" s="1"/>
      <c r="AF566" s="1"/>
      <c r="AH566" s="1"/>
      <c r="AJ566" s="1"/>
      <c r="AL566" s="1"/>
      <c r="AN566" s="1"/>
      <c r="AP566" s="1"/>
    </row>
    <row r="567" spans="26:42">
      <c r="Z567" s="136"/>
      <c r="AA567" s="136"/>
      <c r="AB567" s="1"/>
      <c r="AD567" s="1"/>
      <c r="AF567" s="1"/>
      <c r="AH567" s="1"/>
      <c r="AJ567" s="1"/>
      <c r="AL567" s="1"/>
      <c r="AN567" s="1"/>
      <c r="AP567" s="1"/>
    </row>
    <row r="568" spans="26:42">
      <c r="Z568" s="136"/>
      <c r="AA568" s="136"/>
      <c r="AB568" s="1"/>
      <c r="AD568" s="1"/>
      <c r="AF568" s="1"/>
      <c r="AH568" s="1"/>
      <c r="AJ568" s="1"/>
      <c r="AL568" s="1"/>
      <c r="AN568" s="1"/>
      <c r="AP568" s="1"/>
    </row>
    <row r="569" spans="26:42">
      <c r="Z569" s="136"/>
      <c r="AA569" s="136"/>
      <c r="AB569" s="1"/>
      <c r="AD569" s="1"/>
      <c r="AF569" s="1"/>
      <c r="AH569" s="1"/>
      <c r="AJ569" s="1"/>
      <c r="AL569" s="1"/>
      <c r="AN569" s="1"/>
      <c r="AP569" s="1"/>
    </row>
    <row r="570" spans="26:42">
      <c r="Z570" s="136"/>
      <c r="AA570" s="136"/>
      <c r="AB570" s="1"/>
      <c r="AD570" s="1"/>
      <c r="AF570" s="1"/>
      <c r="AH570" s="1"/>
      <c r="AJ570" s="1"/>
      <c r="AL570" s="1"/>
      <c r="AN570" s="1"/>
      <c r="AP570" s="1"/>
    </row>
    <row r="571" spans="26:42">
      <c r="Z571" s="136"/>
      <c r="AA571" s="136"/>
      <c r="AB571" s="1"/>
      <c r="AD571" s="1"/>
      <c r="AF571" s="1"/>
      <c r="AH571" s="1"/>
      <c r="AJ571" s="1"/>
      <c r="AL571" s="1"/>
      <c r="AN571" s="1"/>
      <c r="AP571" s="1"/>
    </row>
    <row r="572" spans="26:42">
      <c r="Z572" s="136"/>
      <c r="AA572" s="136"/>
      <c r="AB572" s="1"/>
      <c r="AD572" s="1"/>
      <c r="AF572" s="1"/>
      <c r="AH572" s="1"/>
      <c r="AJ572" s="1"/>
      <c r="AL572" s="1"/>
      <c r="AN572" s="1"/>
      <c r="AP572" s="1"/>
    </row>
    <row r="573" spans="26:42">
      <c r="Z573" s="136"/>
      <c r="AA573" s="136"/>
      <c r="AB573" s="1"/>
      <c r="AD573" s="1"/>
      <c r="AF573" s="1"/>
      <c r="AH573" s="1"/>
      <c r="AJ573" s="1"/>
      <c r="AL573" s="1"/>
      <c r="AN573" s="1"/>
      <c r="AP573" s="1"/>
    </row>
    <row r="574" spans="26:42">
      <c r="Z574" s="136"/>
      <c r="AA574" s="136"/>
      <c r="AB574" s="1"/>
      <c r="AD574" s="1"/>
      <c r="AF574" s="1"/>
      <c r="AH574" s="1"/>
      <c r="AJ574" s="1"/>
      <c r="AL574" s="1"/>
      <c r="AN574" s="1"/>
      <c r="AP574" s="1"/>
    </row>
    <row r="575" spans="26:42">
      <c r="Z575" s="136"/>
      <c r="AA575" s="136"/>
      <c r="AB575" s="1"/>
      <c r="AD575" s="1"/>
      <c r="AF575" s="1"/>
      <c r="AH575" s="1"/>
      <c r="AJ575" s="1"/>
      <c r="AL575" s="1"/>
      <c r="AN575" s="1"/>
      <c r="AP575" s="1"/>
    </row>
    <row r="576" spans="26:42">
      <c r="Z576" s="136"/>
      <c r="AA576" s="136"/>
      <c r="AB576" s="1"/>
      <c r="AD576" s="1"/>
      <c r="AF576" s="1"/>
      <c r="AH576" s="1"/>
      <c r="AJ576" s="1"/>
      <c r="AL576" s="1"/>
      <c r="AN576" s="1"/>
      <c r="AP576" s="1"/>
    </row>
    <row r="577" spans="26:42">
      <c r="Z577" s="136"/>
      <c r="AA577" s="136"/>
      <c r="AB577" s="1"/>
      <c r="AD577" s="1"/>
      <c r="AF577" s="1"/>
      <c r="AH577" s="1"/>
      <c r="AJ577" s="1"/>
      <c r="AL577" s="1"/>
      <c r="AN577" s="1"/>
      <c r="AP577" s="1"/>
    </row>
    <row r="578" spans="26:42">
      <c r="Z578" s="136"/>
      <c r="AA578" s="136"/>
      <c r="AB578" s="1"/>
      <c r="AD578" s="1"/>
      <c r="AF578" s="1"/>
      <c r="AH578" s="1"/>
      <c r="AJ578" s="1"/>
      <c r="AL578" s="1"/>
      <c r="AN578" s="1"/>
      <c r="AP578" s="1"/>
    </row>
    <row r="579" spans="26:42">
      <c r="Z579" s="136"/>
      <c r="AA579" s="136"/>
      <c r="AB579" s="1"/>
      <c r="AD579" s="1"/>
      <c r="AF579" s="1"/>
      <c r="AH579" s="1"/>
      <c r="AJ579" s="1"/>
      <c r="AL579" s="1"/>
      <c r="AN579" s="1"/>
      <c r="AP579" s="1"/>
    </row>
    <row r="580" spans="26:42">
      <c r="Z580" s="136"/>
      <c r="AA580" s="136"/>
      <c r="AB580" s="1"/>
      <c r="AD580" s="1"/>
      <c r="AF580" s="1"/>
      <c r="AH580" s="1"/>
      <c r="AJ580" s="1"/>
      <c r="AL580" s="1"/>
      <c r="AN580" s="1"/>
      <c r="AP580" s="1"/>
    </row>
    <row r="581" spans="26:42">
      <c r="Z581" s="136"/>
      <c r="AA581" s="136"/>
      <c r="AB581" s="1"/>
      <c r="AD581" s="1"/>
      <c r="AF581" s="1"/>
      <c r="AH581" s="1"/>
      <c r="AJ581" s="1"/>
      <c r="AL581" s="1"/>
      <c r="AN581" s="1"/>
      <c r="AP581" s="1"/>
    </row>
    <row r="582" spans="26:42">
      <c r="Z582" s="136"/>
      <c r="AA582" s="136"/>
      <c r="AB582" s="1"/>
      <c r="AD582" s="1"/>
      <c r="AF582" s="1"/>
      <c r="AH582" s="1"/>
      <c r="AJ582" s="1"/>
      <c r="AL582" s="1"/>
      <c r="AN582" s="1"/>
      <c r="AP582" s="1"/>
    </row>
    <row r="583" spans="26:42">
      <c r="Z583" s="136"/>
      <c r="AA583" s="136"/>
      <c r="AB583" s="1"/>
      <c r="AD583" s="1"/>
      <c r="AF583" s="1"/>
      <c r="AH583" s="1"/>
      <c r="AJ583" s="1"/>
      <c r="AL583" s="1"/>
      <c r="AN583" s="1"/>
      <c r="AP583" s="1"/>
    </row>
    <row r="584" spans="26:42">
      <c r="Z584" s="136"/>
      <c r="AA584" s="136"/>
      <c r="AB584" s="1"/>
      <c r="AD584" s="1"/>
      <c r="AF584" s="1"/>
      <c r="AH584" s="1"/>
      <c r="AJ584" s="1"/>
      <c r="AL584" s="1"/>
      <c r="AN584" s="1"/>
      <c r="AP584" s="1"/>
    </row>
    <row r="585" spans="26:42">
      <c r="Z585" s="136"/>
      <c r="AA585" s="136"/>
      <c r="AB585" s="1"/>
      <c r="AD585" s="1"/>
      <c r="AF585" s="1"/>
      <c r="AH585" s="1"/>
      <c r="AJ585" s="1"/>
      <c r="AL585" s="1"/>
      <c r="AN585" s="1"/>
      <c r="AP585" s="1"/>
    </row>
    <row r="586" spans="26:42">
      <c r="Z586" s="136"/>
      <c r="AA586" s="136"/>
      <c r="AB586" s="1"/>
      <c r="AD586" s="1"/>
      <c r="AF586" s="1"/>
      <c r="AH586" s="1"/>
      <c r="AJ586" s="1"/>
      <c r="AL586" s="1"/>
      <c r="AN586" s="1"/>
      <c r="AP586" s="1"/>
    </row>
    <row r="587" spans="26:42">
      <c r="Z587" s="136"/>
      <c r="AA587" s="136"/>
      <c r="AB587" s="1"/>
      <c r="AD587" s="1"/>
      <c r="AF587" s="1"/>
      <c r="AH587" s="1"/>
      <c r="AJ587" s="1"/>
      <c r="AL587" s="1"/>
      <c r="AN587" s="1"/>
      <c r="AP587" s="1"/>
    </row>
    <row r="588" spans="26:42">
      <c r="Z588" s="136"/>
      <c r="AA588" s="136"/>
      <c r="AB588" s="1"/>
      <c r="AD588" s="1"/>
      <c r="AF588" s="1"/>
      <c r="AH588" s="1"/>
      <c r="AJ588" s="1"/>
      <c r="AL588" s="1"/>
      <c r="AN588" s="1"/>
      <c r="AP588" s="1"/>
    </row>
    <row r="589" spans="26:42">
      <c r="Z589" s="136"/>
      <c r="AA589" s="136"/>
      <c r="AB589" s="1"/>
      <c r="AD589" s="1"/>
      <c r="AF589" s="1"/>
      <c r="AH589" s="1"/>
      <c r="AJ589" s="1"/>
      <c r="AL589" s="1"/>
      <c r="AN589" s="1"/>
      <c r="AP589" s="1"/>
    </row>
    <row r="590" spans="26:42">
      <c r="Z590" s="136"/>
      <c r="AA590" s="136"/>
      <c r="AB590" s="1"/>
      <c r="AD590" s="1"/>
      <c r="AF590" s="1"/>
      <c r="AH590" s="1"/>
      <c r="AJ590" s="1"/>
      <c r="AL590" s="1"/>
      <c r="AN590" s="1"/>
      <c r="AP590" s="1"/>
    </row>
    <row r="591" spans="26:42">
      <c r="Z591" s="136"/>
      <c r="AA591" s="136"/>
      <c r="AB591" s="1"/>
      <c r="AD591" s="1"/>
      <c r="AF591" s="1"/>
      <c r="AH591" s="1"/>
      <c r="AJ591" s="1"/>
      <c r="AL591" s="1"/>
      <c r="AN591" s="1"/>
      <c r="AP591" s="1"/>
    </row>
    <row r="592" spans="26:42">
      <c r="Z592" s="136"/>
      <c r="AA592" s="136"/>
      <c r="AB592" s="1"/>
      <c r="AD592" s="1"/>
      <c r="AF592" s="1"/>
      <c r="AH592" s="1"/>
      <c r="AJ592" s="1"/>
      <c r="AL592" s="1"/>
      <c r="AN592" s="1"/>
      <c r="AP592" s="1"/>
    </row>
    <row r="593" spans="26:42">
      <c r="Z593" s="136"/>
      <c r="AA593" s="136"/>
      <c r="AB593" s="1"/>
      <c r="AD593" s="1"/>
      <c r="AF593" s="1"/>
      <c r="AH593" s="1"/>
      <c r="AJ593" s="1"/>
      <c r="AL593" s="1"/>
      <c r="AN593" s="1"/>
      <c r="AP593" s="1"/>
    </row>
    <row r="594" spans="26:42">
      <c r="Z594" s="136"/>
      <c r="AA594" s="136"/>
      <c r="AB594" s="1"/>
      <c r="AD594" s="1"/>
      <c r="AF594" s="1"/>
      <c r="AH594" s="1"/>
      <c r="AJ594" s="1"/>
      <c r="AL594" s="1"/>
      <c r="AN594" s="1"/>
      <c r="AP594" s="1"/>
    </row>
    <row r="595" spans="26:42">
      <c r="Z595" s="136"/>
      <c r="AA595" s="136"/>
      <c r="AB595" s="1"/>
      <c r="AD595" s="1"/>
      <c r="AF595" s="1"/>
      <c r="AH595" s="1"/>
      <c r="AJ595" s="1"/>
      <c r="AL595" s="1"/>
      <c r="AN595" s="1"/>
      <c r="AP595" s="1"/>
    </row>
    <row r="596" spans="26:42">
      <c r="Z596" s="136"/>
      <c r="AA596" s="136"/>
      <c r="AB596" s="1"/>
      <c r="AD596" s="1"/>
      <c r="AF596" s="1"/>
      <c r="AH596" s="1"/>
      <c r="AJ596" s="1"/>
      <c r="AL596" s="1"/>
      <c r="AN596" s="1"/>
      <c r="AP596" s="1"/>
    </row>
    <row r="597" spans="26:42">
      <c r="Z597" s="136"/>
      <c r="AA597" s="136"/>
      <c r="AB597" s="1"/>
      <c r="AD597" s="1"/>
      <c r="AF597" s="1"/>
      <c r="AH597" s="1"/>
      <c r="AJ597" s="1"/>
      <c r="AL597" s="1"/>
      <c r="AN597" s="1"/>
      <c r="AP597" s="1"/>
    </row>
    <row r="598" spans="26:42">
      <c r="Z598" s="136"/>
      <c r="AA598" s="136"/>
      <c r="AB598" s="1"/>
      <c r="AD598" s="1"/>
      <c r="AF598" s="1"/>
      <c r="AH598" s="1"/>
      <c r="AJ598" s="1"/>
      <c r="AL598" s="1"/>
      <c r="AN598" s="1"/>
      <c r="AP598" s="1"/>
    </row>
    <row r="599" spans="26:42">
      <c r="Z599" s="136"/>
      <c r="AA599" s="136"/>
      <c r="AB599" s="1"/>
      <c r="AD599" s="1"/>
      <c r="AF599" s="1"/>
      <c r="AH599" s="1"/>
      <c r="AJ599" s="1"/>
      <c r="AL599" s="1"/>
      <c r="AN599" s="1"/>
      <c r="AP599" s="1"/>
    </row>
    <row r="600" spans="26:42">
      <c r="Z600" s="136"/>
      <c r="AA600" s="136"/>
      <c r="AB600" s="1"/>
      <c r="AD600" s="1"/>
      <c r="AF600" s="1"/>
      <c r="AH600" s="1"/>
      <c r="AJ600" s="1"/>
      <c r="AL600" s="1"/>
      <c r="AN600" s="1"/>
      <c r="AP600" s="1"/>
    </row>
    <row r="601" spans="26:42">
      <c r="Z601" s="136"/>
      <c r="AA601" s="136"/>
      <c r="AB601" s="1"/>
      <c r="AD601" s="1"/>
      <c r="AF601" s="1"/>
      <c r="AH601" s="1"/>
      <c r="AJ601" s="1"/>
      <c r="AL601" s="1"/>
      <c r="AN601" s="1"/>
      <c r="AP601" s="1"/>
    </row>
    <row r="602" spans="26:42">
      <c r="Z602" s="136"/>
      <c r="AA602" s="136"/>
      <c r="AB602" s="1"/>
      <c r="AD602" s="1"/>
      <c r="AF602" s="1"/>
      <c r="AH602" s="1"/>
      <c r="AJ602" s="1"/>
      <c r="AL602" s="1"/>
      <c r="AN602" s="1"/>
      <c r="AP602" s="1"/>
    </row>
    <row r="603" spans="26:42">
      <c r="Z603" s="136"/>
      <c r="AA603" s="136"/>
      <c r="AB603" s="1"/>
      <c r="AD603" s="1"/>
      <c r="AF603" s="1"/>
      <c r="AH603" s="1"/>
      <c r="AJ603" s="1"/>
      <c r="AL603" s="1"/>
      <c r="AN603" s="1"/>
      <c r="AP603" s="1"/>
    </row>
    <row r="604" spans="26:42">
      <c r="Z604" s="136"/>
      <c r="AA604" s="136"/>
      <c r="AB604" s="1"/>
      <c r="AD604" s="1"/>
      <c r="AF604" s="1"/>
      <c r="AH604" s="1"/>
      <c r="AJ604" s="1"/>
      <c r="AL604" s="1"/>
      <c r="AN604" s="1"/>
      <c r="AP604" s="1"/>
    </row>
    <row r="605" spans="26:42">
      <c r="Z605" s="136"/>
      <c r="AA605" s="136"/>
      <c r="AB605" s="1"/>
      <c r="AD605" s="1"/>
      <c r="AF605" s="1"/>
      <c r="AH605" s="1"/>
      <c r="AJ605" s="1"/>
      <c r="AL605" s="1"/>
      <c r="AN605" s="1"/>
      <c r="AP605" s="1"/>
    </row>
    <row r="606" spans="26:42">
      <c r="Z606" s="136"/>
      <c r="AA606" s="136"/>
      <c r="AB606" s="1"/>
      <c r="AD606" s="1"/>
      <c r="AF606" s="1"/>
      <c r="AH606" s="1"/>
      <c r="AJ606" s="1"/>
      <c r="AL606" s="1"/>
      <c r="AN606" s="1"/>
      <c r="AP606" s="1"/>
    </row>
    <row r="607" spans="26:42">
      <c r="Z607" s="136"/>
      <c r="AA607" s="136"/>
      <c r="AB607" s="1"/>
      <c r="AD607" s="1"/>
      <c r="AF607" s="1"/>
      <c r="AH607" s="1"/>
      <c r="AJ607" s="1"/>
      <c r="AL607" s="1"/>
      <c r="AN607" s="1"/>
      <c r="AP607" s="1"/>
    </row>
    <row r="608" spans="26:42">
      <c r="Z608" s="136"/>
      <c r="AA608" s="136"/>
      <c r="AB608" s="1"/>
      <c r="AD608" s="1"/>
      <c r="AF608" s="1"/>
      <c r="AH608" s="1"/>
      <c r="AJ608" s="1"/>
      <c r="AL608" s="1"/>
      <c r="AN608" s="1"/>
      <c r="AP608" s="1"/>
    </row>
    <row r="609" spans="26:42">
      <c r="Z609" s="136"/>
      <c r="AA609" s="136"/>
      <c r="AB609" s="1"/>
      <c r="AD609" s="1"/>
      <c r="AF609" s="1"/>
      <c r="AH609" s="1"/>
      <c r="AJ609" s="1"/>
      <c r="AL609" s="1"/>
      <c r="AN609" s="1"/>
      <c r="AP609" s="1"/>
    </row>
    <row r="610" spans="26:42">
      <c r="Z610" s="136"/>
      <c r="AA610" s="136"/>
      <c r="AB610" s="1"/>
      <c r="AD610" s="1"/>
      <c r="AF610" s="1"/>
      <c r="AH610" s="1"/>
      <c r="AJ610" s="1"/>
      <c r="AL610" s="1"/>
      <c r="AN610" s="1"/>
      <c r="AP610" s="1"/>
    </row>
    <row r="611" spans="26:42">
      <c r="Z611" s="136"/>
      <c r="AA611" s="136"/>
      <c r="AB611" s="1"/>
      <c r="AD611" s="1"/>
      <c r="AF611" s="1"/>
      <c r="AH611" s="1"/>
      <c r="AJ611" s="1"/>
      <c r="AL611" s="1"/>
      <c r="AN611" s="1"/>
      <c r="AP611" s="1"/>
    </row>
    <row r="612" spans="26:42">
      <c r="Z612" s="136"/>
      <c r="AA612" s="136"/>
      <c r="AB612" s="1"/>
      <c r="AD612" s="1"/>
      <c r="AF612" s="1"/>
      <c r="AH612" s="1"/>
      <c r="AJ612" s="1"/>
      <c r="AL612" s="1"/>
      <c r="AN612" s="1"/>
      <c r="AP612" s="1"/>
    </row>
    <row r="613" spans="26:42">
      <c r="Z613" s="136"/>
      <c r="AA613" s="136"/>
      <c r="AB613" s="1"/>
      <c r="AD613" s="1"/>
      <c r="AF613" s="1"/>
      <c r="AH613" s="1"/>
      <c r="AJ613" s="1"/>
      <c r="AL613" s="1"/>
      <c r="AN613" s="1"/>
      <c r="AP613" s="1"/>
    </row>
    <row r="614" spans="26:42">
      <c r="Z614" s="136"/>
      <c r="AA614" s="136"/>
      <c r="AB614" s="1"/>
      <c r="AD614" s="1"/>
      <c r="AF614" s="1"/>
      <c r="AH614" s="1"/>
      <c r="AJ614" s="1"/>
      <c r="AL614" s="1"/>
      <c r="AN614" s="1"/>
      <c r="AP614" s="1"/>
    </row>
    <row r="615" spans="26:42">
      <c r="Z615" s="136"/>
      <c r="AA615" s="136"/>
      <c r="AB615" s="1"/>
      <c r="AD615" s="1"/>
      <c r="AF615" s="1"/>
      <c r="AH615" s="1"/>
      <c r="AJ615" s="1"/>
      <c r="AL615" s="1"/>
      <c r="AN615" s="1"/>
      <c r="AP615" s="1"/>
    </row>
    <row r="616" spans="26:42">
      <c r="Z616" s="136"/>
      <c r="AA616" s="136"/>
      <c r="AB616" s="1"/>
      <c r="AD616" s="1"/>
      <c r="AF616" s="1"/>
      <c r="AH616" s="1"/>
      <c r="AJ616" s="1"/>
      <c r="AL616" s="1"/>
      <c r="AN616" s="1"/>
      <c r="AP616" s="1"/>
    </row>
    <row r="617" spans="26:42">
      <c r="Z617" s="136"/>
      <c r="AA617" s="136"/>
      <c r="AB617" s="1"/>
      <c r="AD617" s="1"/>
      <c r="AF617" s="1"/>
      <c r="AH617" s="1"/>
      <c r="AJ617" s="1"/>
      <c r="AL617" s="1"/>
      <c r="AN617" s="1"/>
      <c r="AP617" s="1"/>
    </row>
    <row r="618" spans="26:42">
      <c r="Z618" s="136"/>
      <c r="AA618" s="136"/>
      <c r="AB618" s="1"/>
      <c r="AD618" s="1"/>
      <c r="AF618" s="1"/>
      <c r="AH618" s="1"/>
      <c r="AJ618" s="1"/>
      <c r="AL618" s="1"/>
      <c r="AN618" s="1"/>
      <c r="AP618" s="1"/>
    </row>
    <row r="619" spans="26:42">
      <c r="Z619" s="136"/>
      <c r="AA619" s="136"/>
      <c r="AB619" s="1"/>
      <c r="AD619" s="1"/>
      <c r="AF619" s="1"/>
      <c r="AH619" s="1"/>
      <c r="AJ619" s="1"/>
      <c r="AL619" s="1"/>
      <c r="AN619" s="1"/>
      <c r="AP619" s="1"/>
    </row>
    <row r="620" spans="26:42">
      <c r="Z620" s="136"/>
      <c r="AA620" s="136"/>
      <c r="AB620" s="1"/>
      <c r="AD620" s="1"/>
      <c r="AF620" s="1"/>
      <c r="AH620" s="1"/>
      <c r="AJ620" s="1"/>
      <c r="AL620" s="1"/>
      <c r="AN620" s="1"/>
      <c r="AP620" s="1"/>
    </row>
    <row r="621" spans="26:42">
      <c r="Z621" s="136"/>
      <c r="AA621" s="136"/>
      <c r="AB621" s="1"/>
      <c r="AD621" s="1"/>
      <c r="AF621" s="1"/>
      <c r="AH621" s="1"/>
      <c r="AJ621" s="1"/>
      <c r="AL621" s="1"/>
      <c r="AN621" s="1"/>
      <c r="AP621" s="1"/>
    </row>
    <row r="622" spans="26:42">
      <c r="Z622" s="136"/>
      <c r="AA622" s="136"/>
      <c r="AB622" s="1"/>
      <c r="AD622" s="1"/>
      <c r="AF622" s="1"/>
      <c r="AH622" s="1"/>
      <c r="AJ622" s="1"/>
      <c r="AL622" s="1"/>
      <c r="AN622" s="1"/>
      <c r="AP622" s="1"/>
    </row>
    <row r="623" spans="26:42">
      <c r="Z623" s="136"/>
      <c r="AA623" s="136"/>
      <c r="AB623" s="1"/>
      <c r="AD623" s="1"/>
      <c r="AF623" s="1"/>
      <c r="AH623" s="1"/>
      <c r="AJ623" s="1"/>
      <c r="AL623" s="1"/>
      <c r="AN623" s="1"/>
      <c r="AP623" s="1"/>
    </row>
    <row r="624" spans="26:42">
      <c r="Z624" s="136"/>
      <c r="AA624" s="136"/>
      <c r="AB624" s="1"/>
      <c r="AD624" s="1"/>
      <c r="AF624" s="1"/>
      <c r="AH624" s="1"/>
      <c r="AJ624" s="1"/>
      <c r="AL624" s="1"/>
      <c r="AN624" s="1"/>
      <c r="AP624" s="1"/>
    </row>
    <row r="625" spans="26:42">
      <c r="Z625" s="136"/>
      <c r="AA625" s="136"/>
      <c r="AB625" s="1"/>
      <c r="AD625" s="1"/>
      <c r="AF625" s="1"/>
      <c r="AH625" s="1"/>
      <c r="AJ625" s="1"/>
      <c r="AL625" s="1"/>
      <c r="AN625" s="1"/>
      <c r="AP625" s="1"/>
    </row>
    <row r="626" spans="26:42">
      <c r="Z626" s="136"/>
      <c r="AA626" s="136"/>
      <c r="AB626" s="1"/>
      <c r="AD626" s="1"/>
      <c r="AF626" s="1"/>
      <c r="AH626" s="1"/>
      <c r="AJ626" s="1"/>
      <c r="AL626" s="1"/>
      <c r="AN626" s="1"/>
      <c r="AP626" s="1"/>
    </row>
    <row r="627" spans="26:42">
      <c r="Z627" s="136"/>
      <c r="AA627" s="136"/>
      <c r="AB627" s="1"/>
      <c r="AD627" s="1"/>
      <c r="AF627" s="1"/>
      <c r="AH627" s="1"/>
      <c r="AJ627" s="1"/>
      <c r="AL627" s="1"/>
      <c r="AN627" s="1"/>
      <c r="AP627" s="1"/>
    </row>
    <row r="628" spans="26:42">
      <c r="Z628" s="136"/>
      <c r="AA628" s="136"/>
      <c r="AB628" s="1"/>
      <c r="AD628" s="1"/>
      <c r="AF628" s="1"/>
      <c r="AH628" s="1"/>
      <c r="AJ628" s="1"/>
      <c r="AL628" s="1"/>
      <c r="AN628" s="1"/>
      <c r="AP628" s="1"/>
    </row>
    <row r="629" spans="26:42">
      <c r="Z629" s="136"/>
      <c r="AA629" s="136"/>
      <c r="AB629" s="1"/>
      <c r="AD629" s="1"/>
      <c r="AF629" s="1"/>
      <c r="AH629" s="1"/>
      <c r="AJ629" s="1"/>
      <c r="AL629" s="1"/>
      <c r="AN629" s="1"/>
      <c r="AP629" s="1"/>
    </row>
    <row r="630" spans="26:42">
      <c r="Z630" s="136"/>
      <c r="AA630" s="136"/>
      <c r="AB630" s="1"/>
      <c r="AD630" s="1"/>
      <c r="AF630" s="1"/>
      <c r="AH630" s="1"/>
      <c r="AJ630" s="1"/>
      <c r="AL630" s="1"/>
      <c r="AN630" s="1"/>
      <c r="AP630" s="1"/>
    </row>
    <row r="631" spans="26:42">
      <c r="Z631" s="136"/>
      <c r="AA631" s="136"/>
      <c r="AB631" s="1"/>
      <c r="AD631" s="1"/>
      <c r="AF631" s="1"/>
      <c r="AH631" s="1"/>
      <c r="AJ631" s="1"/>
      <c r="AL631" s="1"/>
      <c r="AN631" s="1"/>
      <c r="AP631" s="1"/>
    </row>
    <row r="632" spans="26:42">
      <c r="Z632" s="136"/>
      <c r="AA632" s="136"/>
      <c r="AB632" s="1"/>
      <c r="AD632" s="1"/>
      <c r="AF632" s="1"/>
      <c r="AH632" s="1"/>
      <c r="AJ632" s="1"/>
      <c r="AL632" s="1"/>
      <c r="AN632" s="1"/>
      <c r="AP632" s="1"/>
    </row>
    <row r="633" spans="26:42">
      <c r="Z633" s="136"/>
      <c r="AA633" s="136"/>
      <c r="AB633" s="1"/>
      <c r="AD633" s="1"/>
      <c r="AF633" s="1"/>
      <c r="AH633" s="1"/>
      <c r="AJ633" s="1"/>
      <c r="AL633" s="1"/>
      <c r="AN633" s="1"/>
      <c r="AP633" s="1"/>
    </row>
    <row r="634" spans="26:42">
      <c r="Z634" s="136"/>
      <c r="AA634" s="136"/>
      <c r="AB634" s="1"/>
      <c r="AD634" s="1"/>
      <c r="AF634" s="1"/>
      <c r="AH634" s="1"/>
      <c r="AJ634" s="1"/>
      <c r="AL634" s="1"/>
      <c r="AN634" s="1"/>
      <c r="AP634" s="1"/>
    </row>
    <row r="635" spans="26:42">
      <c r="Z635" s="136"/>
      <c r="AA635" s="136"/>
      <c r="AB635" s="1"/>
      <c r="AD635" s="1"/>
      <c r="AF635" s="1"/>
      <c r="AH635" s="1"/>
      <c r="AJ635" s="1"/>
      <c r="AL635" s="1"/>
      <c r="AN635" s="1"/>
      <c r="AP635" s="1"/>
    </row>
    <row r="636" spans="26:42">
      <c r="Z636" s="136"/>
      <c r="AA636" s="136"/>
      <c r="AB636" s="1"/>
      <c r="AD636" s="1"/>
      <c r="AF636" s="1"/>
      <c r="AH636" s="1"/>
      <c r="AJ636" s="1"/>
      <c r="AL636" s="1"/>
      <c r="AN636" s="1"/>
      <c r="AP636" s="1"/>
    </row>
    <row r="637" spans="26:42">
      <c r="Z637" s="136"/>
      <c r="AA637" s="136"/>
      <c r="AB637" s="1"/>
      <c r="AD637" s="1"/>
      <c r="AF637" s="1"/>
      <c r="AH637" s="1"/>
      <c r="AJ637" s="1"/>
      <c r="AL637" s="1"/>
      <c r="AN637" s="1"/>
      <c r="AP637" s="1"/>
    </row>
    <row r="638" spans="26:42">
      <c r="Z638" s="136"/>
      <c r="AA638" s="136"/>
      <c r="AB638" s="1"/>
      <c r="AD638" s="1"/>
      <c r="AF638" s="1"/>
      <c r="AH638" s="1"/>
      <c r="AJ638" s="1"/>
      <c r="AL638" s="1"/>
      <c r="AN638" s="1"/>
      <c r="AP638" s="1"/>
    </row>
    <row r="639" spans="26:42">
      <c r="Z639" s="136"/>
      <c r="AA639" s="136"/>
      <c r="AB639" s="1"/>
      <c r="AD639" s="1"/>
      <c r="AF639" s="1"/>
      <c r="AH639" s="1"/>
      <c r="AJ639" s="1"/>
      <c r="AL639" s="1"/>
      <c r="AN639" s="1"/>
      <c r="AP639" s="1"/>
    </row>
    <row r="640" spans="26:42">
      <c r="Z640" s="136"/>
      <c r="AA640" s="136"/>
      <c r="AB640" s="1"/>
      <c r="AD640" s="1"/>
      <c r="AF640" s="1"/>
      <c r="AH640" s="1"/>
      <c r="AJ640" s="1"/>
      <c r="AL640" s="1"/>
      <c r="AN640" s="1"/>
      <c r="AP640" s="1"/>
    </row>
    <row r="641" spans="26:42">
      <c r="Z641" s="136"/>
      <c r="AA641" s="136"/>
      <c r="AB641" s="1"/>
      <c r="AD641" s="1"/>
      <c r="AF641" s="1"/>
      <c r="AH641" s="1"/>
      <c r="AJ641" s="1"/>
      <c r="AL641" s="1"/>
      <c r="AN641" s="1"/>
      <c r="AP641" s="1"/>
    </row>
    <row r="642" spans="26:42">
      <c r="Z642" s="136"/>
      <c r="AA642" s="136"/>
      <c r="AB642" s="1"/>
      <c r="AD642" s="1"/>
      <c r="AF642" s="1"/>
      <c r="AH642" s="1"/>
      <c r="AJ642" s="1"/>
      <c r="AL642" s="1"/>
      <c r="AN642" s="1"/>
      <c r="AP642" s="1"/>
    </row>
    <row r="643" spans="26:42">
      <c r="Z643" s="136"/>
      <c r="AA643" s="136"/>
      <c r="AB643" s="1"/>
      <c r="AD643" s="1"/>
      <c r="AF643" s="1"/>
      <c r="AH643" s="1"/>
      <c r="AJ643" s="1"/>
      <c r="AL643" s="1"/>
      <c r="AN643" s="1"/>
      <c r="AP643" s="1"/>
    </row>
    <row r="644" spans="26:42">
      <c r="Z644" s="136"/>
      <c r="AA644" s="136"/>
      <c r="AB644" s="1"/>
      <c r="AD644" s="1"/>
      <c r="AF644" s="1"/>
      <c r="AH644" s="1"/>
      <c r="AJ644" s="1"/>
      <c r="AL644" s="1"/>
      <c r="AN644" s="1"/>
      <c r="AP644" s="1"/>
    </row>
    <row r="645" spans="26:42">
      <c r="Z645" s="136"/>
      <c r="AA645" s="136"/>
      <c r="AB645" s="1"/>
      <c r="AD645" s="1"/>
      <c r="AF645" s="1"/>
      <c r="AH645" s="1"/>
      <c r="AJ645" s="1"/>
      <c r="AL645" s="1"/>
      <c r="AN645" s="1"/>
      <c r="AP645" s="1"/>
    </row>
    <row r="646" spans="26:42">
      <c r="Z646" s="136"/>
      <c r="AA646" s="136"/>
      <c r="AB646" s="1"/>
      <c r="AD646" s="1"/>
      <c r="AF646" s="1"/>
      <c r="AH646" s="1"/>
      <c r="AJ646" s="1"/>
      <c r="AL646" s="1"/>
      <c r="AN646" s="1"/>
      <c r="AP646" s="1"/>
    </row>
    <row r="647" spans="26:42">
      <c r="Z647" s="136"/>
      <c r="AA647" s="136"/>
      <c r="AB647" s="1"/>
      <c r="AD647" s="1"/>
      <c r="AF647" s="1"/>
      <c r="AH647" s="1"/>
      <c r="AJ647" s="1"/>
      <c r="AL647" s="1"/>
      <c r="AN647" s="1"/>
      <c r="AP647" s="1"/>
    </row>
    <row r="648" spans="26:42">
      <c r="Z648" s="136"/>
      <c r="AA648" s="136"/>
      <c r="AB648" s="1"/>
      <c r="AD648" s="1"/>
      <c r="AF648" s="1"/>
      <c r="AH648" s="1"/>
      <c r="AJ648" s="1"/>
      <c r="AL648" s="1"/>
      <c r="AN648" s="1"/>
      <c r="AP648" s="1"/>
    </row>
    <row r="649" spans="26:42">
      <c r="Z649" s="136"/>
      <c r="AA649" s="136"/>
      <c r="AB649" s="1"/>
      <c r="AD649" s="1"/>
      <c r="AF649" s="1"/>
      <c r="AH649" s="1"/>
      <c r="AJ649" s="1"/>
      <c r="AL649" s="1"/>
      <c r="AN649" s="1"/>
      <c r="AP649" s="1"/>
    </row>
    <row r="650" spans="26:42">
      <c r="Z650" s="136"/>
      <c r="AA650" s="136"/>
      <c r="AB650" s="1"/>
      <c r="AD650" s="1"/>
      <c r="AF650" s="1"/>
      <c r="AH650" s="1"/>
      <c r="AJ650" s="1"/>
      <c r="AL650" s="1"/>
      <c r="AN650" s="1"/>
      <c r="AP650" s="1"/>
    </row>
    <row r="651" spans="26:42">
      <c r="Z651" s="136"/>
      <c r="AA651" s="136"/>
      <c r="AB651" s="1"/>
      <c r="AD651" s="1"/>
      <c r="AF651" s="1"/>
      <c r="AH651" s="1"/>
      <c r="AJ651" s="1"/>
      <c r="AL651" s="1"/>
      <c r="AN651" s="1"/>
      <c r="AP651" s="1"/>
    </row>
    <row r="652" spans="26:42">
      <c r="Z652" s="136"/>
      <c r="AA652" s="136"/>
      <c r="AB652" s="1"/>
      <c r="AD652" s="1"/>
      <c r="AF652" s="1"/>
      <c r="AH652" s="1"/>
      <c r="AJ652" s="1"/>
      <c r="AL652" s="1"/>
      <c r="AN652" s="1"/>
      <c r="AP652" s="1"/>
    </row>
    <row r="653" spans="26:42">
      <c r="Z653" s="136"/>
      <c r="AA653" s="136"/>
      <c r="AB653" s="1"/>
      <c r="AD653" s="1"/>
      <c r="AF653" s="1"/>
      <c r="AH653" s="1"/>
      <c r="AJ653" s="1"/>
      <c r="AL653" s="1"/>
      <c r="AN653" s="1"/>
      <c r="AP653" s="1"/>
    </row>
    <row r="654" spans="26:42">
      <c r="Z654" s="136"/>
      <c r="AA654" s="136"/>
      <c r="AB654" s="1"/>
      <c r="AD654" s="1"/>
      <c r="AF654" s="1"/>
      <c r="AH654" s="1"/>
      <c r="AJ654" s="1"/>
      <c r="AL654" s="1"/>
      <c r="AN654" s="1"/>
      <c r="AP654" s="1"/>
    </row>
    <row r="655" spans="26:42">
      <c r="Z655" s="136"/>
      <c r="AA655" s="136"/>
      <c r="AB655" s="1"/>
      <c r="AD655" s="1"/>
      <c r="AF655" s="1"/>
      <c r="AH655" s="1"/>
      <c r="AJ655" s="1"/>
      <c r="AL655" s="1"/>
      <c r="AN655" s="1"/>
      <c r="AP655" s="1"/>
    </row>
    <row r="656" spans="26:42">
      <c r="Z656" s="136"/>
      <c r="AA656" s="136"/>
      <c r="AB656" s="1"/>
      <c r="AD656" s="1"/>
      <c r="AF656" s="1"/>
      <c r="AH656" s="1"/>
      <c r="AJ656" s="1"/>
      <c r="AL656" s="1"/>
      <c r="AN656" s="1"/>
      <c r="AP656" s="1"/>
    </row>
    <row r="657" spans="26:42">
      <c r="Z657" s="136"/>
      <c r="AA657" s="136"/>
      <c r="AB657" s="1"/>
      <c r="AD657" s="1"/>
      <c r="AF657" s="1"/>
      <c r="AH657" s="1"/>
      <c r="AJ657" s="1"/>
      <c r="AL657" s="1"/>
      <c r="AN657" s="1"/>
      <c r="AP657" s="1"/>
    </row>
    <row r="658" spans="26:42">
      <c r="Z658" s="136"/>
      <c r="AA658" s="136"/>
      <c r="AB658" s="1"/>
      <c r="AD658" s="1"/>
      <c r="AF658" s="1"/>
      <c r="AH658" s="1"/>
      <c r="AJ658" s="1"/>
      <c r="AL658" s="1"/>
      <c r="AN658" s="1"/>
      <c r="AP658" s="1"/>
    </row>
    <row r="659" spans="26:42">
      <c r="Z659" s="136"/>
      <c r="AA659" s="136"/>
      <c r="AB659" s="1"/>
      <c r="AD659" s="1"/>
      <c r="AF659" s="1"/>
      <c r="AH659" s="1"/>
      <c r="AJ659" s="1"/>
      <c r="AL659" s="1"/>
      <c r="AN659" s="1"/>
      <c r="AP659" s="1"/>
    </row>
    <row r="660" spans="26:42">
      <c r="Z660" s="136"/>
      <c r="AA660" s="136"/>
      <c r="AB660" s="1"/>
      <c r="AD660" s="1"/>
      <c r="AF660" s="1"/>
      <c r="AH660" s="1"/>
      <c r="AJ660" s="1"/>
      <c r="AL660" s="1"/>
      <c r="AN660" s="1"/>
      <c r="AP660" s="1"/>
    </row>
    <row r="661" spans="26:42">
      <c r="Z661" s="136"/>
      <c r="AA661" s="136"/>
      <c r="AB661" s="1"/>
      <c r="AD661" s="1"/>
      <c r="AF661" s="1"/>
      <c r="AH661" s="1"/>
      <c r="AJ661" s="1"/>
      <c r="AL661" s="1"/>
      <c r="AN661" s="1"/>
      <c r="AP661" s="1"/>
    </row>
    <row r="662" spans="26:42">
      <c r="Z662" s="136"/>
      <c r="AA662" s="136"/>
      <c r="AB662" s="1"/>
      <c r="AD662" s="1"/>
      <c r="AF662" s="1"/>
      <c r="AH662" s="1"/>
      <c r="AJ662" s="1"/>
      <c r="AL662" s="1"/>
      <c r="AN662" s="1"/>
      <c r="AP662" s="1"/>
    </row>
    <row r="663" spans="26:42">
      <c r="Z663" s="136"/>
      <c r="AA663" s="136"/>
      <c r="AB663" s="1"/>
      <c r="AD663" s="1"/>
      <c r="AF663" s="1"/>
      <c r="AH663" s="1"/>
      <c r="AJ663" s="1"/>
      <c r="AL663" s="1"/>
      <c r="AN663" s="1"/>
      <c r="AP663" s="1"/>
    </row>
    <row r="664" spans="26:42">
      <c r="Z664" s="136"/>
      <c r="AA664" s="136"/>
      <c r="AB664" s="1"/>
      <c r="AD664" s="1"/>
      <c r="AF664" s="1"/>
      <c r="AH664" s="1"/>
      <c r="AJ664" s="1"/>
      <c r="AL664" s="1"/>
      <c r="AN664" s="1"/>
      <c r="AP664" s="1"/>
    </row>
    <row r="665" spans="26:42">
      <c r="Z665" s="136"/>
      <c r="AA665" s="136"/>
      <c r="AB665" s="1"/>
      <c r="AD665" s="1"/>
      <c r="AF665" s="1"/>
      <c r="AH665" s="1"/>
      <c r="AJ665" s="1"/>
      <c r="AL665" s="1"/>
      <c r="AN665" s="1"/>
      <c r="AP665" s="1"/>
    </row>
    <row r="666" spans="26:42">
      <c r="Z666" s="136"/>
      <c r="AA666" s="136"/>
      <c r="AB666" s="1"/>
      <c r="AD666" s="1"/>
      <c r="AF666" s="1"/>
      <c r="AH666" s="1"/>
      <c r="AJ666" s="1"/>
      <c r="AL666" s="1"/>
      <c r="AN666" s="1"/>
      <c r="AP666" s="1"/>
    </row>
    <row r="667" spans="26:42">
      <c r="Z667" s="136"/>
      <c r="AA667" s="136"/>
      <c r="AB667" s="1"/>
      <c r="AD667" s="1"/>
      <c r="AF667" s="1"/>
      <c r="AH667" s="1"/>
      <c r="AJ667" s="1"/>
      <c r="AL667" s="1"/>
      <c r="AN667" s="1"/>
      <c r="AP667" s="1"/>
    </row>
    <row r="668" spans="26:42">
      <c r="Z668" s="136"/>
      <c r="AA668" s="136"/>
      <c r="AB668" s="1"/>
      <c r="AD668" s="1"/>
      <c r="AF668" s="1"/>
      <c r="AH668" s="1"/>
      <c r="AJ668" s="1"/>
      <c r="AL668" s="1"/>
      <c r="AN668" s="1"/>
      <c r="AP668" s="1"/>
    </row>
    <row r="669" spans="26:42">
      <c r="Z669" s="136"/>
      <c r="AA669" s="136"/>
      <c r="AB669" s="1"/>
      <c r="AD669" s="1"/>
      <c r="AF669" s="1"/>
      <c r="AH669" s="1"/>
      <c r="AJ669" s="1"/>
      <c r="AL669" s="1"/>
      <c r="AN669" s="1"/>
      <c r="AP669" s="1"/>
    </row>
    <row r="670" spans="26:42">
      <c r="Z670" s="136"/>
      <c r="AA670" s="136"/>
      <c r="AB670" s="1"/>
      <c r="AD670" s="1"/>
      <c r="AF670" s="1"/>
      <c r="AH670" s="1"/>
      <c r="AJ670" s="1"/>
      <c r="AL670" s="1"/>
      <c r="AN670" s="1"/>
      <c r="AP670" s="1"/>
    </row>
    <row r="671" spans="26:42">
      <c r="Z671" s="136"/>
      <c r="AA671" s="136"/>
      <c r="AB671" s="1"/>
      <c r="AD671" s="1"/>
      <c r="AF671" s="1"/>
      <c r="AH671" s="1"/>
      <c r="AJ671" s="1"/>
      <c r="AL671" s="1"/>
      <c r="AN671" s="1"/>
      <c r="AP671" s="1"/>
    </row>
    <row r="672" spans="26:42">
      <c r="Z672" s="136"/>
      <c r="AA672" s="136"/>
      <c r="AB672" s="1"/>
      <c r="AD672" s="1"/>
      <c r="AF672" s="1"/>
      <c r="AH672" s="1"/>
      <c r="AJ672" s="1"/>
      <c r="AL672" s="1"/>
      <c r="AN672" s="1"/>
      <c r="AP672" s="1"/>
    </row>
    <row r="673" spans="26:42">
      <c r="Z673" s="136"/>
      <c r="AA673" s="136"/>
      <c r="AB673" s="1"/>
      <c r="AD673" s="1"/>
      <c r="AF673" s="1"/>
      <c r="AH673" s="1"/>
      <c r="AJ673" s="1"/>
      <c r="AL673" s="1"/>
      <c r="AN673" s="1"/>
      <c r="AP673" s="1"/>
    </row>
    <row r="674" spans="26:42">
      <c r="Z674" s="136"/>
      <c r="AA674" s="136"/>
      <c r="AB674" s="1"/>
      <c r="AD674" s="1"/>
      <c r="AF674" s="1"/>
      <c r="AH674" s="1"/>
      <c r="AJ674" s="1"/>
      <c r="AL674" s="1"/>
      <c r="AN674" s="1"/>
      <c r="AP674" s="1"/>
    </row>
    <row r="675" spans="26:42">
      <c r="Z675" s="136"/>
      <c r="AA675" s="136"/>
      <c r="AB675" s="1"/>
      <c r="AD675" s="1"/>
      <c r="AF675" s="1"/>
      <c r="AH675" s="1"/>
      <c r="AJ675" s="1"/>
      <c r="AL675" s="1"/>
      <c r="AN675" s="1"/>
      <c r="AP675" s="1"/>
    </row>
    <row r="676" spans="26:42">
      <c r="Z676" s="136"/>
      <c r="AA676" s="136"/>
      <c r="AB676" s="1"/>
      <c r="AD676" s="1"/>
      <c r="AF676" s="1"/>
      <c r="AH676" s="1"/>
      <c r="AJ676" s="1"/>
      <c r="AL676" s="1"/>
      <c r="AN676" s="1"/>
      <c r="AP676" s="1"/>
    </row>
    <row r="677" spans="26:42">
      <c r="Z677" s="136"/>
      <c r="AA677" s="136"/>
      <c r="AB677" s="1"/>
      <c r="AD677" s="1"/>
      <c r="AF677" s="1"/>
      <c r="AH677" s="1"/>
      <c r="AJ677" s="1"/>
      <c r="AL677" s="1"/>
      <c r="AN677" s="1"/>
      <c r="AP677" s="1"/>
    </row>
    <row r="678" spans="26:42">
      <c r="Z678" s="136"/>
      <c r="AA678" s="136"/>
      <c r="AB678" s="1"/>
      <c r="AD678" s="1"/>
      <c r="AF678" s="1"/>
      <c r="AH678" s="1"/>
      <c r="AJ678" s="1"/>
      <c r="AL678" s="1"/>
      <c r="AN678" s="1"/>
      <c r="AP678" s="1"/>
    </row>
    <row r="679" spans="26:42">
      <c r="Z679" s="136"/>
      <c r="AA679" s="136"/>
      <c r="AB679" s="1"/>
      <c r="AD679" s="1"/>
      <c r="AF679" s="1"/>
      <c r="AH679" s="1"/>
      <c r="AJ679" s="1"/>
      <c r="AL679" s="1"/>
      <c r="AN679" s="1"/>
      <c r="AP679" s="1"/>
    </row>
    <row r="680" spans="26:42">
      <c r="Z680" s="136"/>
      <c r="AA680" s="136"/>
      <c r="AB680" s="1"/>
      <c r="AD680" s="1"/>
      <c r="AF680" s="1"/>
      <c r="AH680" s="1"/>
      <c r="AJ680" s="1"/>
      <c r="AL680" s="1"/>
      <c r="AN680" s="1"/>
      <c r="AP680" s="1"/>
    </row>
    <row r="681" spans="26:42">
      <c r="Z681" s="136"/>
      <c r="AA681" s="136"/>
      <c r="AB681" s="1"/>
      <c r="AD681" s="1"/>
      <c r="AF681" s="1"/>
      <c r="AH681" s="1"/>
      <c r="AJ681" s="1"/>
      <c r="AL681" s="1"/>
      <c r="AN681" s="1"/>
      <c r="AP681" s="1"/>
    </row>
    <row r="682" spans="26:42">
      <c r="Z682" s="136"/>
      <c r="AA682" s="136"/>
      <c r="AB682" s="1"/>
      <c r="AD682" s="1"/>
      <c r="AF682" s="1"/>
      <c r="AH682" s="1"/>
      <c r="AJ682" s="1"/>
      <c r="AL682" s="1"/>
      <c r="AN682" s="1"/>
      <c r="AP682" s="1"/>
    </row>
    <row r="683" spans="26:42">
      <c r="Z683" s="136"/>
      <c r="AA683" s="136"/>
      <c r="AB683" s="1"/>
      <c r="AD683" s="1"/>
      <c r="AF683" s="1"/>
      <c r="AH683" s="1"/>
      <c r="AJ683" s="1"/>
      <c r="AL683" s="1"/>
      <c r="AN683" s="1"/>
      <c r="AP683" s="1"/>
    </row>
    <row r="684" spans="26:42">
      <c r="Z684" s="136"/>
      <c r="AA684" s="136"/>
      <c r="AB684" s="1"/>
      <c r="AD684" s="1"/>
      <c r="AF684" s="1"/>
      <c r="AH684" s="1"/>
      <c r="AJ684" s="1"/>
      <c r="AL684" s="1"/>
      <c r="AN684" s="1"/>
      <c r="AP684" s="1"/>
    </row>
    <row r="685" spans="26:42">
      <c r="Z685" s="136"/>
      <c r="AA685" s="136"/>
      <c r="AB685" s="1"/>
      <c r="AD685" s="1"/>
      <c r="AF685" s="1"/>
      <c r="AH685" s="1"/>
      <c r="AJ685" s="1"/>
      <c r="AL685" s="1"/>
      <c r="AN685" s="1"/>
      <c r="AP685" s="1"/>
    </row>
    <row r="686" spans="26:42">
      <c r="Z686" s="136"/>
      <c r="AA686" s="136"/>
      <c r="AB686" s="1"/>
      <c r="AD686" s="1"/>
      <c r="AF686" s="1"/>
      <c r="AH686" s="1"/>
      <c r="AJ686" s="1"/>
      <c r="AL686" s="1"/>
      <c r="AN686" s="1"/>
      <c r="AP686" s="1"/>
    </row>
    <row r="687" spans="26:42">
      <c r="Z687" s="136"/>
      <c r="AA687" s="136"/>
      <c r="AB687" s="1"/>
      <c r="AD687" s="1"/>
      <c r="AF687" s="1"/>
      <c r="AH687" s="1"/>
      <c r="AJ687" s="1"/>
      <c r="AL687" s="1"/>
      <c r="AN687" s="1"/>
      <c r="AP687" s="1"/>
    </row>
    <row r="688" spans="26:42">
      <c r="Z688" s="136"/>
      <c r="AA688" s="136"/>
      <c r="AB688" s="1"/>
      <c r="AD688" s="1"/>
      <c r="AF688" s="1"/>
      <c r="AH688" s="1"/>
      <c r="AJ688" s="1"/>
      <c r="AL688" s="1"/>
      <c r="AN688" s="1"/>
      <c r="AP688" s="1"/>
    </row>
    <row r="689" spans="26:42">
      <c r="Z689" s="136"/>
      <c r="AA689" s="136"/>
      <c r="AB689" s="1"/>
      <c r="AD689" s="1"/>
      <c r="AF689" s="1"/>
      <c r="AH689" s="1"/>
      <c r="AJ689" s="1"/>
      <c r="AL689" s="1"/>
      <c r="AN689" s="1"/>
      <c r="AP689" s="1"/>
    </row>
    <row r="690" spans="26:42">
      <c r="Z690" s="136"/>
      <c r="AA690" s="136"/>
      <c r="AB690" s="1"/>
      <c r="AD690" s="1"/>
      <c r="AF690" s="1"/>
      <c r="AH690" s="1"/>
      <c r="AJ690" s="1"/>
      <c r="AL690" s="1"/>
      <c r="AN690" s="1"/>
      <c r="AP690" s="1"/>
    </row>
    <row r="691" spans="26:42">
      <c r="Z691" s="136"/>
      <c r="AA691" s="136"/>
      <c r="AB691" s="1"/>
      <c r="AD691" s="1"/>
      <c r="AF691" s="1"/>
      <c r="AH691" s="1"/>
      <c r="AJ691" s="1"/>
      <c r="AL691" s="1"/>
      <c r="AN691" s="1"/>
      <c r="AP691" s="1"/>
    </row>
    <row r="692" spans="26:42">
      <c r="Z692" s="136"/>
      <c r="AA692" s="136"/>
      <c r="AB692" s="1"/>
      <c r="AD692" s="1"/>
      <c r="AF692" s="1"/>
      <c r="AH692" s="1"/>
      <c r="AJ692" s="1"/>
      <c r="AL692" s="1"/>
      <c r="AN692" s="1"/>
      <c r="AP692" s="1"/>
    </row>
    <row r="693" spans="26:42">
      <c r="Z693" s="136"/>
      <c r="AA693" s="136"/>
      <c r="AB693" s="1"/>
      <c r="AD693" s="1"/>
      <c r="AF693" s="1"/>
      <c r="AH693" s="1"/>
      <c r="AJ693" s="1"/>
      <c r="AL693" s="1"/>
      <c r="AN693" s="1"/>
      <c r="AP693" s="1"/>
    </row>
    <row r="694" spans="26:42">
      <c r="Z694" s="136"/>
      <c r="AA694" s="136"/>
      <c r="AB694" s="1"/>
      <c r="AD694" s="1"/>
      <c r="AF694" s="1"/>
      <c r="AH694" s="1"/>
      <c r="AJ694" s="1"/>
      <c r="AL694" s="1"/>
      <c r="AN694" s="1"/>
      <c r="AP694" s="1"/>
    </row>
    <row r="695" spans="26:42">
      <c r="Z695" s="136"/>
      <c r="AA695" s="136"/>
      <c r="AB695" s="1"/>
      <c r="AD695" s="1"/>
      <c r="AF695" s="1"/>
      <c r="AH695" s="1"/>
      <c r="AJ695" s="1"/>
      <c r="AL695" s="1"/>
      <c r="AN695" s="1"/>
      <c r="AP695" s="1"/>
    </row>
    <row r="696" spans="26:42">
      <c r="Z696" s="136"/>
      <c r="AA696" s="136"/>
      <c r="AB696" s="1"/>
      <c r="AD696" s="1"/>
      <c r="AF696" s="1"/>
      <c r="AH696" s="1"/>
      <c r="AJ696" s="1"/>
      <c r="AL696" s="1"/>
      <c r="AN696" s="1"/>
      <c r="AP696" s="1"/>
    </row>
    <row r="697" spans="26:42">
      <c r="Z697" s="136"/>
      <c r="AA697" s="136"/>
      <c r="AB697" s="1"/>
      <c r="AD697" s="1"/>
      <c r="AF697" s="1"/>
      <c r="AH697" s="1"/>
      <c r="AJ697" s="1"/>
      <c r="AL697" s="1"/>
      <c r="AN697" s="1"/>
      <c r="AP697" s="1"/>
    </row>
    <row r="698" spans="26:42">
      <c r="Z698" s="136"/>
      <c r="AA698" s="136"/>
      <c r="AB698" s="1"/>
      <c r="AD698" s="1"/>
      <c r="AF698" s="1"/>
      <c r="AH698" s="1"/>
      <c r="AJ698" s="1"/>
      <c r="AL698" s="1"/>
      <c r="AN698" s="1"/>
      <c r="AP698" s="1"/>
    </row>
    <row r="699" spans="26:42">
      <c r="Z699" s="136"/>
      <c r="AA699" s="136"/>
      <c r="AB699" s="1"/>
      <c r="AD699" s="1"/>
      <c r="AF699" s="1"/>
      <c r="AH699" s="1"/>
      <c r="AJ699" s="1"/>
      <c r="AL699" s="1"/>
      <c r="AN699" s="1"/>
      <c r="AP699" s="1"/>
    </row>
    <row r="700" spans="26:42">
      <c r="Z700" s="136"/>
      <c r="AA700" s="136"/>
      <c r="AB700" s="1"/>
      <c r="AD700" s="1"/>
      <c r="AF700" s="1"/>
      <c r="AH700" s="1"/>
      <c r="AJ700" s="1"/>
      <c r="AL700" s="1"/>
      <c r="AN700" s="1"/>
      <c r="AP700" s="1"/>
    </row>
    <row r="701" spans="26:42">
      <c r="Z701" s="136"/>
      <c r="AA701" s="136"/>
      <c r="AB701" s="1"/>
      <c r="AD701" s="1"/>
      <c r="AF701" s="1"/>
      <c r="AH701" s="1"/>
      <c r="AJ701" s="1"/>
      <c r="AL701" s="1"/>
      <c r="AN701" s="1"/>
      <c r="AP701" s="1"/>
    </row>
    <row r="702" spans="26:42">
      <c r="Z702" s="136"/>
      <c r="AA702" s="136"/>
      <c r="AB702" s="1"/>
      <c r="AD702" s="1"/>
      <c r="AF702" s="1"/>
      <c r="AH702" s="1"/>
      <c r="AJ702" s="1"/>
      <c r="AL702" s="1"/>
      <c r="AN702" s="1"/>
      <c r="AP702" s="1"/>
    </row>
    <row r="703" spans="26:42">
      <c r="Z703" s="136"/>
      <c r="AA703" s="136"/>
      <c r="AB703" s="1"/>
      <c r="AD703" s="1"/>
      <c r="AF703" s="1"/>
      <c r="AH703" s="1"/>
      <c r="AJ703" s="1"/>
      <c r="AL703" s="1"/>
      <c r="AN703" s="1"/>
      <c r="AP703" s="1"/>
    </row>
    <row r="704" spans="26:42">
      <c r="Z704" s="136"/>
      <c r="AA704" s="136"/>
      <c r="AB704" s="1"/>
      <c r="AD704" s="1"/>
      <c r="AF704" s="1"/>
      <c r="AH704" s="1"/>
      <c r="AJ704" s="1"/>
      <c r="AL704" s="1"/>
      <c r="AN704" s="1"/>
      <c r="AP704" s="1"/>
    </row>
    <row r="705" spans="26:42">
      <c r="Z705" s="136"/>
      <c r="AA705" s="136"/>
      <c r="AB705" s="1"/>
      <c r="AD705" s="1"/>
      <c r="AF705" s="1"/>
      <c r="AH705" s="1"/>
      <c r="AJ705" s="1"/>
      <c r="AL705" s="1"/>
      <c r="AN705" s="1"/>
      <c r="AP705" s="1"/>
    </row>
    <row r="706" spans="26:42">
      <c r="Z706" s="136"/>
      <c r="AA706" s="136"/>
      <c r="AB706" s="1"/>
      <c r="AD706" s="1"/>
      <c r="AF706" s="1"/>
      <c r="AH706" s="1"/>
      <c r="AJ706" s="1"/>
      <c r="AL706" s="1"/>
      <c r="AN706" s="1"/>
      <c r="AP706" s="1"/>
    </row>
    <row r="707" spans="26:42">
      <c r="Z707" s="136"/>
      <c r="AA707" s="136"/>
      <c r="AB707" s="1"/>
      <c r="AD707" s="1"/>
      <c r="AF707" s="1"/>
      <c r="AH707" s="1"/>
      <c r="AJ707" s="1"/>
      <c r="AL707" s="1"/>
      <c r="AN707" s="1"/>
      <c r="AP707" s="1"/>
    </row>
    <row r="708" spans="26:42">
      <c r="Z708" s="136"/>
      <c r="AA708" s="136"/>
      <c r="AB708" s="1"/>
      <c r="AD708" s="1"/>
      <c r="AF708" s="1"/>
      <c r="AH708" s="1"/>
      <c r="AJ708" s="1"/>
      <c r="AL708" s="1"/>
      <c r="AN708" s="1"/>
      <c r="AP708" s="1"/>
    </row>
    <row r="709" spans="26:42">
      <c r="Z709" s="136"/>
      <c r="AA709" s="136"/>
      <c r="AB709" s="1"/>
      <c r="AD709" s="1"/>
      <c r="AF709" s="1"/>
      <c r="AH709" s="1"/>
      <c r="AJ709" s="1"/>
      <c r="AL709" s="1"/>
      <c r="AN709" s="1"/>
      <c r="AP709" s="1"/>
    </row>
    <row r="710" spans="26:42">
      <c r="Z710" s="136"/>
      <c r="AA710" s="136"/>
      <c r="AB710" s="1"/>
      <c r="AD710" s="1"/>
      <c r="AF710" s="1"/>
      <c r="AH710" s="1"/>
      <c r="AJ710" s="1"/>
      <c r="AL710" s="1"/>
      <c r="AN710" s="1"/>
      <c r="AP710" s="1"/>
    </row>
    <row r="711" spans="26:42">
      <c r="Z711" s="136"/>
      <c r="AA711" s="136"/>
      <c r="AB711" s="1"/>
      <c r="AD711" s="1"/>
      <c r="AF711" s="1"/>
      <c r="AH711" s="1"/>
      <c r="AJ711" s="1"/>
      <c r="AL711" s="1"/>
      <c r="AN711" s="1"/>
      <c r="AP711" s="1"/>
    </row>
    <row r="712" spans="26:42">
      <c r="Z712" s="136"/>
      <c r="AA712" s="136"/>
      <c r="AB712" s="1"/>
      <c r="AD712" s="1"/>
      <c r="AF712" s="1"/>
      <c r="AH712" s="1"/>
      <c r="AJ712" s="1"/>
      <c r="AL712" s="1"/>
      <c r="AN712" s="1"/>
      <c r="AP712" s="1"/>
    </row>
    <row r="713" spans="26:42">
      <c r="Z713" s="136"/>
      <c r="AA713" s="136"/>
      <c r="AB713" s="1"/>
      <c r="AD713" s="1"/>
      <c r="AF713" s="1"/>
      <c r="AH713" s="1"/>
      <c r="AJ713" s="1"/>
      <c r="AL713" s="1"/>
      <c r="AN713" s="1"/>
      <c r="AP713" s="1"/>
    </row>
    <row r="714" spans="26:42">
      <c r="Z714" s="136"/>
      <c r="AA714" s="136"/>
      <c r="AB714" s="1"/>
      <c r="AD714" s="1"/>
      <c r="AF714" s="1"/>
      <c r="AH714" s="1"/>
      <c r="AJ714" s="1"/>
      <c r="AL714" s="1"/>
      <c r="AN714" s="1"/>
      <c r="AP714" s="1"/>
    </row>
    <row r="715" spans="26:42">
      <c r="Z715" s="136"/>
      <c r="AA715" s="136"/>
      <c r="AB715" s="1"/>
      <c r="AD715" s="1"/>
      <c r="AF715" s="1"/>
      <c r="AH715" s="1"/>
      <c r="AJ715" s="1"/>
      <c r="AL715" s="1"/>
      <c r="AN715" s="1"/>
      <c r="AP715" s="1"/>
    </row>
    <row r="716" spans="26:42">
      <c r="Z716" s="136"/>
      <c r="AA716" s="136"/>
      <c r="AB716" s="1"/>
      <c r="AD716" s="1"/>
      <c r="AF716" s="1"/>
      <c r="AH716" s="1"/>
      <c r="AJ716" s="1"/>
      <c r="AL716" s="1"/>
      <c r="AN716" s="1"/>
      <c r="AP716" s="1"/>
    </row>
    <row r="717" spans="26:42">
      <c r="Z717" s="136"/>
      <c r="AA717" s="136"/>
      <c r="AB717" s="1"/>
      <c r="AD717" s="1"/>
      <c r="AF717" s="1"/>
      <c r="AH717" s="1"/>
      <c r="AJ717" s="1"/>
      <c r="AL717" s="1"/>
      <c r="AN717" s="1"/>
      <c r="AP717" s="1"/>
    </row>
    <row r="718" spans="26:42">
      <c r="Z718" s="136"/>
      <c r="AA718" s="136"/>
      <c r="AB718" s="1"/>
      <c r="AD718" s="1"/>
      <c r="AF718" s="1"/>
      <c r="AH718" s="1"/>
      <c r="AJ718" s="1"/>
      <c r="AL718" s="1"/>
      <c r="AN718" s="1"/>
      <c r="AP718" s="1"/>
    </row>
    <row r="719" spans="26:42">
      <c r="Z719" s="136"/>
      <c r="AA719" s="136"/>
      <c r="AB719" s="1"/>
      <c r="AD719" s="1"/>
      <c r="AF719" s="1"/>
      <c r="AH719" s="1"/>
      <c r="AJ719" s="1"/>
      <c r="AL719" s="1"/>
      <c r="AN719" s="1"/>
      <c r="AP719" s="1"/>
    </row>
    <row r="720" spans="26:42">
      <c r="Z720" s="136"/>
      <c r="AA720" s="136"/>
      <c r="AB720" s="1"/>
      <c r="AD720" s="1"/>
      <c r="AF720" s="1"/>
      <c r="AH720" s="1"/>
      <c r="AJ720" s="1"/>
      <c r="AL720" s="1"/>
      <c r="AN720" s="1"/>
      <c r="AP720" s="1"/>
    </row>
    <row r="721" spans="26:42">
      <c r="Z721" s="136"/>
      <c r="AA721" s="136"/>
      <c r="AB721" s="1"/>
      <c r="AD721" s="1"/>
      <c r="AF721" s="1"/>
      <c r="AH721" s="1"/>
      <c r="AJ721" s="1"/>
      <c r="AL721" s="1"/>
      <c r="AN721" s="1"/>
      <c r="AP721" s="1"/>
    </row>
    <row r="722" spans="26:42">
      <c r="Z722" s="136"/>
      <c r="AA722" s="136"/>
      <c r="AB722" s="1"/>
      <c r="AD722" s="1"/>
      <c r="AF722" s="1"/>
      <c r="AH722" s="1"/>
      <c r="AJ722" s="1"/>
      <c r="AL722" s="1"/>
      <c r="AN722" s="1"/>
      <c r="AP722" s="1"/>
    </row>
    <row r="723" spans="26:42">
      <c r="Z723" s="136"/>
      <c r="AA723" s="136"/>
      <c r="AB723" s="1"/>
      <c r="AD723" s="1"/>
      <c r="AF723" s="1"/>
      <c r="AH723" s="1"/>
      <c r="AJ723" s="1"/>
      <c r="AL723" s="1"/>
      <c r="AN723" s="1"/>
      <c r="AP723" s="1"/>
    </row>
    <row r="724" spans="26:42">
      <c r="Z724" s="136"/>
      <c r="AA724" s="136"/>
      <c r="AB724" s="1"/>
      <c r="AD724" s="1"/>
      <c r="AF724" s="1"/>
      <c r="AH724" s="1"/>
      <c r="AJ724" s="1"/>
      <c r="AL724" s="1"/>
      <c r="AN724" s="1"/>
      <c r="AP724" s="1"/>
    </row>
    <row r="725" spans="26:42">
      <c r="Z725" s="136"/>
      <c r="AA725" s="136"/>
      <c r="AB725" s="1"/>
      <c r="AD725" s="1"/>
      <c r="AF725" s="1"/>
      <c r="AH725" s="1"/>
      <c r="AJ725" s="1"/>
      <c r="AL725" s="1"/>
      <c r="AN725" s="1"/>
      <c r="AP725" s="1"/>
    </row>
    <row r="726" spans="26:42">
      <c r="Z726" s="136"/>
      <c r="AA726" s="136"/>
      <c r="AB726" s="1"/>
      <c r="AD726" s="1"/>
      <c r="AF726" s="1"/>
      <c r="AH726" s="1"/>
      <c r="AJ726" s="1"/>
      <c r="AL726" s="1"/>
      <c r="AN726" s="1"/>
      <c r="AP726" s="1"/>
    </row>
    <row r="727" spans="26:42">
      <c r="Z727" s="136"/>
      <c r="AA727" s="136"/>
      <c r="AB727" s="1"/>
      <c r="AD727" s="1"/>
      <c r="AF727" s="1"/>
      <c r="AH727" s="1"/>
      <c r="AJ727" s="1"/>
      <c r="AL727" s="1"/>
      <c r="AN727" s="1"/>
      <c r="AP727" s="1"/>
    </row>
    <row r="728" spans="26:42">
      <c r="Z728" s="136"/>
      <c r="AA728" s="136"/>
      <c r="AB728" s="1"/>
      <c r="AD728" s="1"/>
      <c r="AF728" s="1"/>
      <c r="AH728" s="1"/>
      <c r="AJ728" s="1"/>
      <c r="AL728" s="1"/>
      <c r="AN728" s="1"/>
      <c r="AP728" s="1"/>
    </row>
    <row r="729" spans="26:42">
      <c r="Z729" s="136"/>
      <c r="AA729" s="136"/>
      <c r="AB729" s="1"/>
      <c r="AD729" s="1"/>
      <c r="AF729" s="1"/>
      <c r="AH729" s="1"/>
      <c r="AJ729" s="1"/>
      <c r="AL729" s="1"/>
      <c r="AN729" s="1"/>
      <c r="AP729" s="1"/>
    </row>
    <row r="730" spans="26:42">
      <c r="Z730" s="136"/>
      <c r="AA730" s="136"/>
      <c r="AB730" s="1"/>
      <c r="AD730" s="1"/>
      <c r="AF730" s="1"/>
      <c r="AH730" s="1"/>
      <c r="AJ730" s="1"/>
      <c r="AL730" s="1"/>
      <c r="AN730" s="1"/>
      <c r="AP730" s="1"/>
    </row>
    <row r="731" spans="26:42">
      <c r="Z731" s="136"/>
      <c r="AA731" s="136"/>
      <c r="AB731" s="1"/>
      <c r="AD731" s="1"/>
      <c r="AF731" s="1"/>
      <c r="AH731" s="1"/>
      <c r="AJ731" s="1"/>
      <c r="AL731" s="1"/>
      <c r="AN731" s="1"/>
      <c r="AP731" s="1"/>
    </row>
    <row r="732" spans="26:42">
      <c r="Z732" s="136"/>
      <c r="AA732" s="136"/>
      <c r="AB732" s="1"/>
      <c r="AD732" s="1"/>
      <c r="AF732" s="1"/>
      <c r="AH732" s="1"/>
      <c r="AJ732" s="1"/>
      <c r="AL732" s="1"/>
      <c r="AN732" s="1"/>
      <c r="AP732" s="1"/>
    </row>
    <row r="733" spans="26:42">
      <c r="Z733" s="136"/>
      <c r="AA733" s="136"/>
      <c r="AB733" s="1"/>
      <c r="AD733" s="1"/>
      <c r="AF733" s="1"/>
      <c r="AH733" s="1"/>
      <c r="AJ733" s="1"/>
      <c r="AL733" s="1"/>
      <c r="AN733" s="1"/>
      <c r="AP733" s="1"/>
    </row>
    <row r="734" spans="26:42">
      <c r="Z734" s="136"/>
      <c r="AA734" s="136"/>
      <c r="AB734" s="1"/>
      <c r="AD734" s="1"/>
      <c r="AF734" s="1"/>
      <c r="AH734" s="1"/>
      <c r="AJ734" s="1"/>
      <c r="AL734" s="1"/>
      <c r="AN734" s="1"/>
      <c r="AP734" s="1"/>
    </row>
    <row r="735" spans="26:42">
      <c r="Z735" s="136"/>
      <c r="AA735" s="136"/>
      <c r="AB735" s="1"/>
      <c r="AD735" s="1"/>
      <c r="AF735" s="1"/>
      <c r="AH735" s="1"/>
      <c r="AJ735" s="1"/>
      <c r="AL735" s="1"/>
      <c r="AN735" s="1"/>
      <c r="AP735" s="1"/>
    </row>
    <row r="736" spans="26:42">
      <c r="Z736" s="136"/>
      <c r="AA736" s="136"/>
      <c r="AB736" s="1"/>
      <c r="AD736" s="1"/>
      <c r="AF736" s="1"/>
      <c r="AH736" s="1"/>
      <c r="AJ736" s="1"/>
      <c r="AL736" s="1"/>
      <c r="AN736" s="1"/>
      <c r="AP736" s="1"/>
    </row>
    <row r="737" spans="26:42">
      <c r="Z737" s="136"/>
      <c r="AA737" s="136"/>
      <c r="AB737" s="1"/>
      <c r="AD737" s="1"/>
      <c r="AF737" s="1"/>
      <c r="AH737" s="1"/>
      <c r="AJ737" s="1"/>
      <c r="AL737" s="1"/>
      <c r="AN737" s="1"/>
      <c r="AP737" s="1"/>
    </row>
    <row r="738" spans="26:42">
      <c r="Z738" s="136"/>
      <c r="AA738" s="136"/>
      <c r="AB738" s="1"/>
      <c r="AD738" s="1"/>
      <c r="AF738" s="1"/>
      <c r="AH738" s="1"/>
      <c r="AJ738" s="1"/>
      <c r="AL738" s="1"/>
      <c r="AN738" s="1"/>
      <c r="AP738" s="1"/>
    </row>
    <row r="739" spans="26:42">
      <c r="Z739" s="136"/>
      <c r="AA739" s="136"/>
      <c r="AB739" s="1"/>
      <c r="AD739" s="1"/>
      <c r="AF739" s="1"/>
      <c r="AH739" s="1"/>
      <c r="AJ739" s="1"/>
      <c r="AL739" s="1"/>
      <c r="AN739" s="1"/>
      <c r="AP739" s="1"/>
    </row>
    <row r="740" spans="26:42">
      <c r="Z740" s="136"/>
      <c r="AA740" s="136"/>
      <c r="AB740" s="1"/>
      <c r="AD740" s="1"/>
      <c r="AF740" s="1"/>
      <c r="AH740" s="1"/>
      <c r="AJ740" s="1"/>
      <c r="AL740" s="1"/>
      <c r="AN740" s="1"/>
      <c r="AP740" s="1"/>
    </row>
    <row r="741" spans="26:42">
      <c r="Z741" s="136"/>
      <c r="AA741" s="136"/>
      <c r="AB741" s="1"/>
      <c r="AD741" s="1"/>
      <c r="AF741" s="1"/>
      <c r="AH741" s="1"/>
      <c r="AJ741" s="1"/>
      <c r="AL741" s="1"/>
      <c r="AN741" s="1"/>
      <c r="AP741" s="1"/>
    </row>
    <row r="742" spans="26:42">
      <c r="Z742" s="136"/>
      <c r="AA742" s="136"/>
      <c r="AB742" s="1"/>
      <c r="AD742" s="1"/>
      <c r="AF742" s="1"/>
      <c r="AH742" s="1"/>
      <c r="AJ742" s="1"/>
      <c r="AL742" s="1"/>
      <c r="AN742" s="1"/>
      <c r="AP742" s="1"/>
    </row>
    <row r="743" spans="26:42">
      <c r="Z743" s="136"/>
      <c r="AA743" s="136"/>
      <c r="AB743" s="1"/>
      <c r="AD743" s="1"/>
      <c r="AF743" s="1"/>
      <c r="AH743" s="1"/>
      <c r="AJ743" s="1"/>
      <c r="AL743" s="1"/>
      <c r="AN743" s="1"/>
      <c r="AP743" s="1"/>
    </row>
    <row r="744" spans="26:42">
      <c r="Z744" s="136"/>
      <c r="AA744" s="136"/>
      <c r="AB744" s="1"/>
      <c r="AD744" s="1"/>
      <c r="AF744" s="1"/>
      <c r="AH744" s="1"/>
      <c r="AJ744" s="1"/>
      <c r="AL744" s="1"/>
      <c r="AN744" s="1"/>
      <c r="AP744" s="1"/>
    </row>
    <row r="745" spans="26:42">
      <c r="Z745" s="136"/>
      <c r="AA745" s="136"/>
      <c r="AB745" s="1"/>
      <c r="AD745" s="1"/>
      <c r="AF745" s="1"/>
      <c r="AH745" s="1"/>
      <c r="AJ745" s="1"/>
      <c r="AL745" s="1"/>
      <c r="AN745" s="1"/>
      <c r="AP745" s="1"/>
    </row>
    <row r="746" spans="26:42">
      <c r="Z746" s="136"/>
      <c r="AA746" s="136"/>
      <c r="AB746" s="1"/>
      <c r="AD746" s="1"/>
      <c r="AF746" s="1"/>
      <c r="AH746" s="1"/>
      <c r="AJ746" s="1"/>
      <c r="AL746" s="1"/>
      <c r="AN746" s="1"/>
      <c r="AP746" s="1"/>
    </row>
    <row r="747" spans="26:42">
      <c r="Z747" s="136"/>
      <c r="AA747" s="136"/>
      <c r="AB747" s="1"/>
      <c r="AD747" s="1"/>
      <c r="AF747" s="1"/>
      <c r="AH747" s="1"/>
      <c r="AJ747" s="1"/>
      <c r="AL747" s="1"/>
      <c r="AN747" s="1"/>
      <c r="AP747" s="1"/>
    </row>
    <row r="748" spans="26:42">
      <c r="Z748" s="136"/>
      <c r="AA748" s="136"/>
      <c r="AB748" s="1"/>
      <c r="AD748" s="1"/>
      <c r="AF748" s="1"/>
      <c r="AH748" s="1"/>
      <c r="AJ748" s="1"/>
      <c r="AL748" s="1"/>
      <c r="AN748" s="1"/>
      <c r="AP748" s="1"/>
    </row>
    <row r="749" spans="26:42">
      <c r="Z749" s="136"/>
      <c r="AA749" s="136"/>
      <c r="AB749" s="1"/>
      <c r="AD749" s="1"/>
      <c r="AF749" s="1"/>
      <c r="AH749" s="1"/>
      <c r="AJ749" s="1"/>
      <c r="AL749" s="1"/>
      <c r="AN749" s="1"/>
      <c r="AP749" s="1"/>
    </row>
    <row r="750" spans="26:42">
      <c r="Z750" s="136"/>
      <c r="AA750" s="136"/>
      <c r="AB750" s="1"/>
      <c r="AD750" s="1"/>
      <c r="AF750" s="1"/>
      <c r="AH750" s="1"/>
      <c r="AJ750" s="1"/>
      <c r="AL750" s="1"/>
      <c r="AN750" s="1"/>
      <c r="AP750" s="1"/>
    </row>
    <row r="751" spans="26:42">
      <c r="Z751" s="136"/>
      <c r="AA751" s="136"/>
      <c r="AB751" s="1"/>
      <c r="AD751" s="1"/>
      <c r="AF751" s="1"/>
      <c r="AH751" s="1"/>
      <c r="AJ751" s="1"/>
      <c r="AL751" s="1"/>
      <c r="AN751" s="1"/>
      <c r="AP751" s="1"/>
    </row>
    <row r="752" spans="26:42">
      <c r="Z752" s="136"/>
      <c r="AA752" s="136"/>
      <c r="AB752" s="1"/>
      <c r="AD752" s="1"/>
      <c r="AF752" s="1"/>
      <c r="AH752" s="1"/>
      <c r="AJ752" s="1"/>
      <c r="AL752" s="1"/>
      <c r="AN752" s="1"/>
      <c r="AP752" s="1"/>
    </row>
    <row r="753" spans="26:42">
      <c r="Z753" s="136"/>
      <c r="AA753" s="136"/>
      <c r="AB753" s="1"/>
      <c r="AD753" s="1"/>
      <c r="AF753" s="1"/>
      <c r="AH753" s="1"/>
      <c r="AJ753" s="1"/>
      <c r="AL753" s="1"/>
      <c r="AN753" s="1"/>
      <c r="AP753" s="1"/>
    </row>
    <row r="754" spans="26:42">
      <c r="Z754" s="136"/>
      <c r="AA754" s="136"/>
      <c r="AB754" s="1"/>
      <c r="AD754" s="1"/>
      <c r="AF754" s="1"/>
      <c r="AH754" s="1"/>
      <c r="AJ754" s="1"/>
      <c r="AL754" s="1"/>
      <c r="AN754" s="1"/>
      <c r="AP754" s="1"/>
    </row>
    <row r="755" spans="26:42">
      <c r="Z755" s="136"/>
      <c r="AA755" s="136"/>
      <c r="AB755" s="1"/>
      <c r="AD755" s="1"/>
      <c r="AF755" s="1"/>
      <c r="AH755" s="1"/>
      <c r="AJ755" s="1"/>
      <c r="AL755" s="1"/>
      <c r="AN755" s="1"/>
      <c r="AP755" s="1"/>
    </row>
    <row r="756" spans="26:42">
      <c r="Z756" s="136"/>
      <c r="AA756" s="136"/>
      <c r="AB756" s="1"/>
      <c r="AD756" s="1"/>
      <c r="AF756" s="1"/>
      <c r="AH756" s="1"/>
      <c r="AJ756" s="1"/>
      <c r="AL756" s="1"/>
      <c r="AN756" s="1"/>
      <c r="AP756" s="1"/>
    </row>
    <row r="757" spans="26:42">
      <c r="Z757" s="136"/>
      <c r="AA757" s="136"/>
      <c r="AB757" s="1"/>
      <c r="AD757" s="1"/>
      <c r="AF757" s="1"/>
      <c r="AH757" s="1"/>
      <c r="AJ757" s="1"/>
      <c r="AL757" s="1"/>
      <c r="AN757" s="1"/>
      <c r="AP757" s="1"/>
    </row>
    <row r="758" spans="26:42">
      <c r="Z758" s="136"/>
      <c r="AA758" s="136"/>
      <c r="AB758" s="1"/>
      <c r="AD758" s="1"/>
      <c r="AF758" s="1"/>
      <c r="AH758" s="1"/>
      <c r="AJ758" s="1"/>
      <c r="AL758" s="1"/>
      <c r="AN758" s="1"/>
      <c r="AP758" s="1"/>
    </row>
    <row r="759" spans="26:42">
      <c r="Z759" s="136"/>
      <c r="AA759" s="136"/>
      <c r="AB759" s="1"/>
      <c r="AD759" s="1"/>
      <c r="AF759" s="1"/>
      <c r="AH759" s="1"/>
      <c r="AJ759" s="1"/>
      <c r="AL759" s="1"/>
      <c r="AN759" s="1"/>
      <c r="AP759" s="1"/>
    </row>
    <row r="760" spans="26:42">
      <c r="Z760" s="136"/>
      <c r="AA760" s="136"/>
      <c r="AB760" s="1"/>
      <c r="AD760" s="1"/>
      <c r="AF760" s="1"/>
      <c r="AH760" s="1"/>
      <c r="AJ760" s="1"/>
      <c r="AL760" s="1"/>
      <c r="AN760" s="1"/>
      <c r="AP760" s="1"/>
    </row>
    <row r="761" spans="26:42">
      <c r="Z761" s="136"/>
      <c r="AA761" s="136"/>
      <c r="AB761" s="1"/>
      <c r="AD761" s="1"/>
      <c r="AF761" s="1"/>
      <c r="AH761" s="1"/>
      <c r="AJ761" s="1"/>
      <c r="AL761" s="1"/>
      <c r="AN761" s="1"/>
      <c r="AP761" s="1"/>
    </row>
    <row r="762" spans="26:42">
      <c r="Z762" s="136"/>
      <c r="AA762" s="136"/>
      <c r="AB762" s="1"/>
      <c r="AD762" s="1"/>
      <c r="AF762" s="1"/>
      <c r="AH762" s="1"/>
      <c r="AJ762" s="1"/>
      <c r="AL762" s="1"/>
      <c r="AN762" s="1"/>
      <c r="AP762" s="1"/>
    </row>
    <row r="763" spans="26:42">
      <c r="Z763" s="136"/>
      <c r="AA763" s="136"/>
      <c r="AB763" s="1"/>
      <c r="AD763" s="1"/>
      <c r="AF763" s="1"/>
      <c r="AH763" s="1"/>
      <c r="AJ763" s="1"/>
      <c r="AL763" s="1"/>
      <c r="AN763" s="1"/>
      <c r="AP763" s="1"/>
    </row>
    <row r="764" spans="26:42">
      <c r="Z764" s="136"/>
      <c r="AA764" s="136"/>
      <c r="AB764" s="1"/>
      <c r="AD764" s="1"/>
      <c r="AF764" s="1"/>
      <c r="AH764" s="1"/>
      <c r="AJ764" s="1"/>
      <c r="AL764" s="1"/>
      <c r="AN764" s="1"/>
      <c r="AP764" s="1"/>
    </row>
    <row r="765" spans="26:42">
      <c r="Z765" s="136"/>
      <c r="AA765" s="136"/>
      <c r="AB765" s="1"/>
      <c r="AD765" s="1"/>
      <c r="AF765" s="1"/>
      <c r="AH765" s="1"/>
      <c r="AJ765" s="1"/>
      <c r="AL765" s="1"/>
      <c r="AN765" s="1"/>
      <c r="AP765" s="1"/>
    </row>
    <row r="766" spans="26:42">
      <c r="Z766" s="136"/>
      <c r="AA766" s="136"/>
      <c r="AB766" s="1"/>
      <c r="AD766" s="1"/>
      <c r="AF766" s="1"/>
      <c r="AH766" s="1"/>
      <c r="AJ766" s="1"/>
      <c r="AL766" s="1"/>
      <c r="AN766" s="1"/>
      <c r="AP766" s="1"/>
    </row>
    <row r="767" spans="26:42">
      <c r="Z767" s="136"/>
      <c r="AA767" s="136"/>
      <c r="AB767" s="1"/>
      <c r="AD767" s="1"/>
      <c r="AF767" s="1"/>
      <c r="AH767" s="1"/>
      <c r="AJ767" s="1"/>
      <c r="AL767" s="1"/>
      <c r="AN767" s="1"/>
      <c r="AP767" s="1"/>
    </row>
    <row r="768" spans="26:42">
      <c r="Z768" s="136"/>
      <c r="AA768" s="136"/>
      <c r="AB768" s="1"/>
      <c r="AD768" s="1"/>
      <c r="AF768" s="1"/>
      <c r="AH768" s="1"/>
      <c r="AJ768" s="1"/>
      <c r="AL768" s="1"/>
      <c r="AN768" s="1"/>
      <c r="AP768" s="1"/>
    </row>
    <row r="769" spans="26:42">
      <c r="Z769" s="136"/>
      <c r="AA769" s="136"/>
      <c r="AB769" s="1"/>
      <c r="AD769" s="1"/>
      <c r="AF769" s="1"/>
      <c r="AH769" s="1"/>
      <c r="AJ769" s="1"/>
      <c r="AL769" s="1"/>
      <c r="AN769" s="1"/>
      <c r="AP769" s="1"/>
    </row>
    <row r="770" spans="26:42">
      <c r="Z770" s="136"/>
      <c r="AA770" s="136"/>
      <c r="AB770" s="1"/>
      <c r="AD770" s="1"/>
      <c r="AF770" s="1"/>
      <c r="AH770" s="1"/>
      <c r="AJ770" s="1"/>
      <c r="AL770" s="1"/>
      <c r="AN770" s="1"/>
      <c r="AP770" s="1"/>
    </row>
    <row r="771" spans="26:42">
      <c r="Z771" s="136"/>
      <c r="AA771" s="136"/>
      <c r="AB771" s="1"/>
      <c r="AD771" s="1"/>
      <c r="AF771" s="1"/>
      <c r="AH771" s="1"/>
      <c r="AJ771" s="1"/>
      <c r="AL771" s="1"/>
      <c r="AN771" s="1"/>
      <c r="AP771" s="1"/>
    </row>
    <row r="772" spans="26:42">
      <c r="Z772" s="136"/>
      <c r="AA772" s="136"/>
      <c r="AB772" s="1"/>
      <c r="AD772" s="1"/>
      <c r="AF772" s="1"/>
      <c r="AH772" s="1"/>
      <c r="AJ772" s="1"/>
      <c r="AL772" s="1"/>
      <c r="AN772" s="1"/>
      <c r="AP772" s="1"/>
    </row>
    <row r="773" spans="26:42">
      <c r="Z773" s="136"/>
      <c r="AA773" s="136"/>
      <c r="AB773" s="1"/>
      <c r="AD773" s="1"/>
      <c r="AF773" s="1"/>
      <c r="AH773" s="1"/>
      <c r="AJ773" s="1"/>
      <c r="AL773" s="1"/>
      <c r="AN773" s="1"/>
      <c r="AP773" s="1"/>
    </row>
    <row r="774" spans="26:42">
      <c r="Z774" s="136"/>
      <c r="AA774" s="136"/>
      <c r="AB774" s="1"/>
      <c r="AD774" s="1"/>
      <c r="AF774" s="1"/>
      <c r="AH774" s="1"/>
      <c r="AJ774" s="1"/>
      <c r="AL774" s="1"/>
      <c r="AN774" s="1"/>
      <c r="AP774" s="1"/>
    </row>
    <row r="775" spans="26:42">
      <c r="Z775" s="136"/>
      <c r="AA775" s="136"/>
      <c r="AB775" s="1"/>
      <c r="AD775" s="1"/>
      <c r="AF775" s="1"/>
      <c r="AH775" s="1"/>
      <c r="AJ775" s="1"/>
      <c r="AL775" s="1"/>
      <c r="AN775" s="1"/>
      <c r="AP775" s="1"/>
    </row>
    <row r="776" spans="26:42">
      <c r="Z776" s="136"/>
      <c r="AA776" s="136"/>
      <c r="AB776" s="1"/>
      <c r="AD776" s="1"/>
      <c r="AF776" s="1"/>
      <c r="AH776" s="1"/>
      <c r="AJ776" s="1"/>
      <c r="AL776" s="1"/>
      <c r="AN776" s="1"/>
      <c r="AP776" s="1"/>
    </row>
    <row r="777" spans="26:42">
      <c r="Z777" s="136"/>
      <c r="AA777" s="136"/>
      <c r="AB777" s="1"/>
      <c r="AD777" s="1"/>
      <c r="AF777" s="1"/>
      <c r="AH777" s="1"/>
      <c r="AJ777" s="1"/>
      <c r="AL777" s="1"/>
      <c r="AN777" s="1"/>
      <c r="AP777" s="1"/>
    </row>
    <row r="778" spans="26:42">
      <c r="Z778" s="136"/>
      <c r="AA778" s="136"/>
      <c r="AB778" s="1"/>
      <c r="AD778" s="1"/>
      <c r="AF778" s="1"/>
      <c r="AH778" s="1"/>
      <c r="AJ778" s="1"/>
      <c r="AL778" s="1"/>
      <c r="AN778" s="1"/>
      <c r="AP778" s="1"/>
    </row>
    <row r="779" spans="26:42">
      <c r="Z779" s="136"/>
      <c r="AA779" s="136"/>
      <c r="AB779" s="1"/>
      <c r="AD779" s="1"/>
      <c r="AF779" s="1"/>
      <c r="AH779" s="1"/>
      <c r="AJ779" s="1"/>
      <c r="AL779" s="1"/>
      <c r="AN779" s="1"/>
      <c r="AP779" s="1"/>
    </row>
    <row r="780" spans="26:42">
      <c r="Z780" s="136"/>
      <c r="AA780" s="136"/>
      <c r="AB780" s="1"/>
      <c r="AD780" s="1"/>
      <c r="AF780" s="1"/>
      <c r="AH780" s="1"/>
      <c r="AJ780" s="1"/>
      <c r="AL780" s="1"/>
      <c r="AN780" s="1"/>
      <c r="AP780" s="1"/>
    </row>
    <row r="781" spans="26:42">
      <c r="Z781" s="136"/>
      <c r="AA781" s="136"/>
      <c r="AB781" s="1"/>
      <c r="AD781" s="1"/>
      <c r="AF781" s="1"/>
      <c r="AH781" s="1"/>
      <c r="AJ781" s="1"/>
      <c r="AL781" s="1"/>
      <c r="AN781" s="1"/>
      <c r="AP781" s="1"/>
    </row>
    <row r="782" spans="26:42">
      <c r="Z782" s="136"/>
      <c r="AA782" s="136"/>
      <c r="AB782" s="1"/>
      <c r="AD782" s="1"/>
      <c r="AF782" s="1"/>
      <c r="AH782" s="1"/>
      <c r="AJ782" s="1"/>
      <c r="AL782" s="1"/>
      <c r="AN782" s="1"/>
      <c r="AP782" s="1"/>
    </row>
    <row r="783" spans="26:42">
      <c r="Z783" s="136"/>
      <c r="AA783" s="136"/>
      <c r="AB783" s="1"/>
      <c r="AD783" s="1"/>
      <c r="AF783" s="1"/>
      <c r="AH783" s="1"/>
      <c r="AJ783" s="1"/>
      <c r="AL783" s="1"/>
      <c r="AN783" s="1"/>
      <c r="AP783" s="1"/>
    </row>
    <row r="784" spans="26:42">
      <c r="Z784" s="136"/>
      <c r="AA784" s="136"/>
      <c r="AB784" s="1"/>
      <c r="AD784" s="1"/>
      <c r="AF784" s="1"/>
      <c r="AH784" s="1"/>
      <c r="AJ784" s="1"/>
      <c r="AL784" s="1"/>
      <c r="AN784" s="1"/>
      <c r="AP784" s="1"/>
    </row>
    <row r="785" spans="26:42">
      <c r="Z785" s="136"/>
      <c r="AA785" s="136"/>
      <c r="AB785" s="1"/>
      <c r="AD785" s="1"/>
      <c r="AF785" s="1"/>
      <c r="AH785" s="1"/>
      <c r="AJ785" s="1"/>
      <c r="AL785" s="1"/>
      <c r="AN785" s="1"/>
      <c r="AP785" s="1"/>
    </row>
    <row r="786" spans="26:42">
      <c r="Z786" s="136"/>
      <c r="AA786" s="136"/>
      <c r="AB786" s="1"/>
      <c r="AD786" s="1"/>
      <c r="AF786" s="1"/>
      <c r="AH786" s="1"/>
      <c r="AJ786" s="1"/>
      <c r="AL786" s="1"/>
      <c r="AN786" s="1"/>
      <c r="AP786" s="1"/>
    </row>
    <row r="787" spans="26:42">
      <c r="Z787" s="136"/>
      <c r="AA787" s="136"/>
      <c r="AB787" s="1"/>
      <c r="AD787" s="1"/>
      <c r="AF787" s="1"/>
      <c r="AH787" s="1"/>
      <c r="AJ787" s="1"/>
      <c r="AL787" s="1"/>
      <c r="AN787" s="1"/>
      <c r="AP787" s="1"/>
    </row>
    <row r="788" spans="26:42">
      <c r="Z788" s="136"/>
      <c r="AA788" s="136"/>
      <c r="AB788" s="1"/>
      <c r="AD788" s="1"/>
      <c r="AF788" s="1"/>
      <c r="AH788" s="1"/>
      <c r="AJ788" s="1"/>
      <c r="AL788" s="1"/>
      <c r="AN788" s="1"/>
      <c r="AP788" s="1"/>
    </row>
    <row r="789" spans="26:42">
      <c r="Z789" s="136"/>
      <c r="AA789" s="136"/>
      <c r="AB789" s="1"/>
      <c r="AD789" s="1"/>
      <c r="AF789" s="1"/>
      <c r="AH789" s="1"/>
      <c r="AJ789" s="1"/>
      <c r="AL789" s="1"/>
      <c r="AN789" s="1"/>
      <c r="AP789" s="1"/>
    </row>
    <row r="790" spans="26:42">
      <c r="Z790" s="136"/>
      <c r="AA790" s="136"/>
      <c r="AB790" s="1"/>
      <c r="AD790" s="1"/>
      <c r="AF790" s="1"/>
      <c r="AH790" s="1"/>
      <c r="AJ790" s="1"/>
      <c r="AL790" s="1"/>
      <c r="AN790" s="1"/>
      <c r="AP790" s="1"/>
    </row>
    <row r="791" spans="26:42">
      <c r="Z791" s="136"/>
      <c r="AA791" s="136"/>
      <c r="AB791" s="1"/>
      <c r="AD791" s="1"/>
      <c r="AF791" s="1"/>
      <c r="AH791" s="1"/>
      <c r="AJ791" s="1"/>
      <c r="AL791" s="1"/>
      <c r="AN791" s="1"/>
      <c r="AP791" s="1"/>
    </row>
    <row r="792" spans="26:42">
      <c r="Z792" s="136"/>
      <c r="AA792" s="136"/>
      <c r="AB792" s="1"/>
      <c r="AD792" s="1"/>
      <c r="AF792" s="1"/>
      <c r="AH792" s="1"/>
      <c r="AJ792" s="1"/>
      <c r="AL792" s="1"/>
      <c r="AN792" s="1"/>
      <c r="AP792" s="1"/>
    </row>
    <row r="793" spans="26:42">
      <c r="Z793" s="136"/>
      <c r="AA793" s="136"/>
      <c r="AB793" s="1"/>
      <c r="AD793" s="1"/>
      <c r="AF793" s="1"/>
      <c r="AH793" s="1"/>
      <c r="AJ793" s="1"/>
      <c r="AL793" s="1"/>
      <c r="AN793" s="1"/>
      <c r="AP793" s="1"/>
    </row>
    <row r="794" spans="26:42">
      <c r="Z794" s="136"/>
      <c r="AA794" s="136"/>
      <c r="AB794" s="1"/>
      <c r="AD794" s="1"/>
      <c r="AF794" s="1"/>
      <c r="AH794" s="1"/>
      <c r="AJ794" s="1"/>
      <c r="AL794" s="1"/>
      <c r="AN794" s="1"/>
      <c r="AP794" s="1"/>
    </row>
    <row r="795" spans="26:42">
      <c r="Z795" s="136"/>
      <c r="AA795" s="136"/>
      <c r="AB795" s="1"/>
      <c r="AD795" s="1"/>
      <c r="AF795" s="1"/>
      <c r="AH795" s="1"/>
      <c r="AJ795" s="1"/>
      <c r="AL795" s="1"/>
      <c r="AN795" s="1"/>
      <c r="AP795" s="1"/>
    </row>
    <row r="796" spans="26:42">
      <c r="Z796" s="136"/>
      <c r="AA796" s="136"/>
      <c r="AB796" s="1"/>
      <c r="AD796" s="1"/>
      <c r="AF796" s="1"/>
      <c r="AH796" s="1"/>
      <c r="AJ796" s="1"/>
      <c r="AL796" s="1"/>
      <c r="AN796" s="1"/>
      <c r="AP796" s="1"/>
    </row>
    <row r="797" spans="26:42">
      <c r="Z797" s="136"/>
      <c r="AA797" s="136"/>
      <c r="AB797" s="1"/>
      <c r="AD797" s="1"/>
      <c r="AF797" s="1"/>
      <c r="AH797" s="1"/>
      <c r="AJ797" s="1"/>
      <c r="AL797" s="1"/>
      <c r="AN797" s="1"/>
      <c r="AP797" s="1"/>
    </row>
    <row r="798" spans="26:42">
      <c r="Z798" s="136"/>
      <c r="AA798" s="136"/>
      <c r="AB798" s="1"/>
      <c r="AD798" s="1"/>
      <c r="AF798" s="1"/>
      <c r="AH798" s="1"/>
      <c r="AJ798" s="1"/>
      <c r="AL798" s="1"/>
      <c r="AN798" s="1"/>
      <c r="AP798" s="1"/>
    </row>
    <row r="799" spans="26:42">
      <c r="Z799" s="136"/>
      <c r="AA799" s="136"/>
      <c r="AB799" s="1"/>
      <c r="AD799" s="1"/>
      <c r="AF799" s="1"/>
      <c r="AH799" s="1"/>
      <c r="AJ799" s="1"/>
      <c r="AL799" s="1"/>
      <c r="AN799" s="1"/>
      <c r="AP799" s="1"/>
    </row>
    <row r="800" spans="26:42">
      <c r="Z800" s="136"/>
      <c r="AA800" s="136"/>
      <c r="AB800" s="1"/>
      <c r="AD800" s="1"/>
      <c r="AF800" s="1"/>
      <c r="AH800" s="1"/>
      <c r="AJ800" s="1"/>
      <c r="AL800" s="1"/>
      <c r="AN800" s="1"/>
      <c r="AP800" s="1"/>
    </row>
    <row r="801" spans="26:42">
      <c r="Z801" s="136"/>
      <c r="AA801" s="136"/>
      <c r="AB801" s="1"/>
      <c r="AD801" s="1"/>
      <c r="AF801" s="1"/>
      <c r="AH801" s="1"/>
      <c r="AJ801" s="1"/>
      <c r="AL801" s="1"/>
      <c r="AN801" s="1"/>
      <c r="AP801" s="1"/>
    </row>
    <row r="802" spans="26:42">
      <c r="Z802" s="136"/>
      <c r="AA802" s="136"/>
      <c r="AB802" s="1"/>
      <c r="AD802" s="1"/>
      <c r="AF802" s="1"/>
      <c r="AH802" s="1"/>
      <c r="AJ802" s="1"/>
      <c r="AL802" s="1"/>
      <c r="AN802" s="1"/>
      <c r="AP802" s="1"/>
    </row>
    <row r="803" spans="26:42">
      <c r="Z803" s="136"/>
      <c r="AA803" s="136"/>
      <c r="AB803" s="1"/>
      <c r="AD803" s="1"/>
      <c r="AF803" s="1"/>
      <c r="AH803" s="1"/>
      <c r="AJ803" s="1"/>
      <c r="AL803" s="1"/>
      <c r="AN803" s="1"/>
      <c r="AP803" s="1"/>
    </row>
    <row r="804" spans="26:42">
      <c r="Z804" s="136"/>
      <c r="AA804" s="136"/>
      <c r="AB804" s="1"/>
      <c r="AD804" s="1"/>
      <c r="AF804" s="1"/>
      <c r="AH804" s="1"/>
      <c r="AJ804" s="1"/>
      <c r="AL804" s="1"/>
      <c r="AN804" s="1"/>
      <c r="AP804" s="1"/>
    </row>
    <row r="805" spans="26:42">
      <c r="Z805" s="136"/>
      <c r="AA805" s="136"/>
      <c r="AB805" s="1"/>
      <c r="AD805" s="1"/>
      <c r="AF805" s="1"/>
      <c r="AH805" s="1"/>
      <c r="AJ805" s="1"/>
      <c r="AL805" s="1"/>
      <c r="AN805" s="1"/>
      <c r="AP805" s="1"/>
    </row>
    <row r="806" spans="26:42">
      <c r="Z806" s="136"/>
      <c r="AA806" s="136"/>
      <c r="AB806" s="1"/>
      <c r="AD806" s="1"/>
      <c r="AF806" s="1"/>
      <c r="AH806" s="1"/>
      <c r="AJ806" s="1"/>
      <c r="AL806" s="1"/>
      <c r="AN806" s="1"/>
      <c r="AP806" s="1"/>
    </row>
    <row r="807" spans="26:42">
      <c r="Z807" s="136"/>
      <c r="AA807" s="136"/>
      <c r="AB807" s="1"/>
      <c r="AD807" s="1"/>
      <c r="AF807" s="1"/>
      <c r="AH807" s="1"/>
      <c r="AJ807" s="1"/>
      <c r="AL807" s="1"/>
      <c r="AN807" s="1"/>
      <c r="AP807" s="1"/>
    </row>
    <row r="808" spans="26:42">
      <c r="Z808" s="136"/>
      <c r="AA808" s="136"/>
      <c r="AB808" s="1"/>
      <c r="AD808" s="1"/>
      <c r="AF808" s="1"/>
      <c r="AH808" s="1"/>
      <c r="AJ808" s="1"/>
      <c r="AL808" s="1"/>
      <c r="AN808" s="1"/>
      <c r="AP808" s="1"/>
    </row>
    <row r="809" spans="26:42">
      <c r="Z809" s="136"/>
      <c r="AA809" s="136"/>
      <c r="AB809" s="1"/>
      <c r="AD809" s="1"/>
      <c r="AF809" s="1"/>
      <c r="AH809" s="1"/>
      <c r="AJ809" s="1"/>
      <c r="AL809" s="1"/>
      <c r="AN809" s="1"/>
      <c r="AP809" s="1"/>
    </row>
    <row r="810" spans="26:42">
      <c r="Z810" s="136"/>
      <c r="AA810" s="136"/>
      <c r="AB810" s="1"/>
      <c r="AD810" s="1"/>
      <c r="AF810" s="1"/>
      <c r="AH810" s="1"/>
      <c r="AJ810" s="1"/>
      <c r="AL810" s="1"/>
      <c r="AN810" s="1"/>
      <c r="AP810" s="1"/>
    </row>
    <row r="811" spans="26:42">
      <c r="Z811" s="136"/>
      <c r="AA811" s="136"/>
      <c r="AB811" s="1"/>
      <c r="AD811" s="1"/>
      <c r="AF811" s="1"/>
      <c r="AH811" s="1"/>
      <c r="AJ811" s="1"/>
      <c r="AL811" s="1"/>
      <c r="AN811" s="1"/>
      <c r="AP811" s="1"/>
    </row>
    <row r="812" spans="26:42">
      <c r="Z812" s="136"/>
      <c r="AA812" s="136"/>
      <c r="AB812" s="1"/>
      <c r="AD812" s="1"/>
      <c r="AF812" s="1"/>
      <c r="AH812" s="1"/>
      <c r="AJ812" s="1"/>
      <c r="AL812" s="1"/>
      <c r="AN812" s="1"/>
      <c r="AP812" s="1"/>
    </row>
    <row r="813" spans="26:42">
      <c r="Z813" s="136"/>
      <c r="AA813" s="136"/>
      <c r="AB813" s="1"/>
      <c r="AD813" s="1"/>
      <c r="AF813" s="1"/>
      <c r="AH813" s="1"/>
      <c r="AJ813" s="1"/>
      <c r="AL813" s="1"/>
      <c r="AN813" s="1"/>
      <c r="AP813" s="1"/>
    </row>
    <row r="814" spans="26:42">
      <c r="Z814" s="136"/>
      <c r="AA814" s="136"/>
      <c r="AB814" s="1"/>
      <c r="AD814" s="1"/>
      <c r="AF814" s="1"/>
      <c r="AH814" s="1"/>
      <c r="AJ814" s="1"/>
      <c r="AL814" s="1"/>
      <c r="AN814" s="1"/>
      <c r="AP814" s="1"/>
    </row>
    <row r="815" spans="26:42">
      <c r="Z815" s="136"/>
      <c r="AA815" s="136"/>
      <c r="AB815" s="1"/>
      <c r="AD815" s="1"/>
      <c r="AF815" s="1"/>
      <c r="AH815" s="1"/>
      <c r="AJ815" s="1"/>
      <c r="AL815" s="1"/>
      <c r="AN815" s="1"/>
      <c r="AP815" s="1"/>
    </row>
    <row r="816" spans="26:42">
      <c r="Z816" s="136"/>
      <c r="AA816" s="136"/>
      <c r="AB816" s="1"/>
      <c r="AD816" s="1"/>
      <c r="AF816" s="1"/>
      <c r="AH816" s="1"/>
      <c r="AJ816" s="1"/>
      <c r="AL816" s="1"/>
      <c r="AN816" s="1"/>
      <c r="AP816" s="1"/>
    </row>
    <row r="817" spans="26:42">
      <c r="Z817" s="136"/>
      <c r="AA817" s="136"/>
      <c r="AB817" s="1"/>
      <c r="AD817" s="1"/>
      <c r="AF817" s="1"/>
      <c r="AH817" s="1"/>
      <c r="AJ817" s="1"/>
      <c r="AL817" s="1"/>
      <c r="AN817" s="1"/>
      <c r="AP817" s="1"/>
    </row>
    <row r="818" spans="26:42">
      <c r="Z818" s="136"/>
      <c r="AA818" s="136"/>
      <c r="AB818" s="1"/>
      <c r="AD818" s="1"/>
      <c r="AF818" s="1"/>
      <c r="AH818" s="1"/>
      <c r="AJ818" s="1"/>
      <c r="AL818" s="1"/>
      <c r="AN818" s="1"/>
      <c r="AP818" s="1"/>
    </row>
    <row r="819" spans="26:42">
      <c r="Z819" s="136"/>
      <c r="AA819" s="136"/>
      <c r="AB819" s="1"/>
      <c r="AD819" s="1"/>
      <c r="AF819" s="1"/>
      <c r="AH819" s="1"/>
      <c r="AJ819" s="1"/>
      <c r="AL819" s="1"/>
      <c r="AN819" s="1"/>
      <c r="AP819" s="1"/>
    </row>
    <row r="820" spans="26:42">
      <c r="Z820" s="136"/>
      <c r="AA820" s="136"/>
      <c r="AB820" s="1"/>
      <c r="AD820" s="1"/>
      <c r="AF820" s="1"/>
      <c r="AH820" s="1"/>
      <c r="AJ820" s="1"/>
      <c r="AL820" s="1"/>
      <c r="AN820" s="1"/>
      <c r="AP820" s="1"/>
    </row>
    <row r="821" spans="26:42">
      <c r="Z821" s="136"/>
      <c r="AA821" s="136"/>
      <c r="AB821" s="1"/>
      <c r="AD821" s="1"/>
      <c r="AF821" s="1"/>
      <c r="AH821" s="1"/>
      <c r="AJ821" s="1"/>
      <c r="AL821" s="1"/>
      <c r="AN821" s="1"/>
      <c r="AP821" s="1"/>
    </row>
    <row r="822" spans="26:42">
      <c r="Z822" s="136"/>
      <c r="AA822" s="136"/>
      <c r="AB822" s="1"/>
      <c r="AD822" s="1"/>
      <c r="AF822" s="1"/>
      <c r="AH822" s="1"/>
      <c r="AJ822" s="1"/>
      <c r="AL822" s="1"/>
      <c r="AN822" s="1"/>
      <c r="AP822" s="1"/>
    </row>
    <row r="823" spans="26:42">
      <c r="Z823" s="136"/>
      <c r="AA823" s="136"/>
      <c r="AB823" s="1"/>
      <c r="AD823" s="1"/>
      <c r="AF823" s="1"/>
      <c r="AH823" s="1"/>
      <c r="AJ823" s="1"/>
      <c r="AL823" s="1"/>
      <c r="AN823" s="1"/>
      <c r="AP823" s="1"/>
    </row>
    <row r="824" spans="26:42">
      <c r="Z824" s="136"/>
      <c r="AA824" s="136"/>
      <c r="AB824" s="1"/>
      <c r="AD824" s="1"/>
      <c r="AF824" s="1"/>
      <c r="AH824" s="1"/>
      <c r="AJ824" s="1"/>
      <c r="AL824" s="1"/>
      <c r="AN824" s="1"/>
      <c r="AP824" s="1"/>
    </row>
    <row r="825" spans="26:42">
      <c r="Z825" s="136"/>
      <c r="AA825" s="136"/>
      <c r="AB825" s="1"/>
      <c r="AD825" s="1"/>
      <c r="AF825" s="1"/>
      <c r="AH825" s="1"/>
      <c r="AJ825" s="1"/>
      <c r="AL825" s="1"/>
      <c r="AN825" s="1"/>
      <c r="AP825" s="1"/>
    </row>
    <row r="826" spans="26:42">
      <c r="Z826" s="136"/>
      <c r="AA826" s="136"/>
      <c r="AB826" s="1"/>
      <c r="AD826" s="1"/>
      <c r="AF826" s="1"/>
      <c r="AH826" s="1"/>
      <c r="AJ826" s="1"/>
      <c r="AL826" s="1"/>
      <c r="AN826" s="1"/>
      <c r="AP826" s="1"/>
    </row>
    <row r="827" spans="26:42">
      <c r="Z827" s="136"/>
      <c r="AA827" s="136"/>
      <c r="AB827" s="1"/>
      <c r="AD827" s="1"/>
      <c r="AF827" s="1"/>
      <c r="AH827" s="1"/>
      <c r="AJ827" s="1"/>
      <c r="AL827" s="1"/>
      <c r="AN827" s="1"/>
      <c r="AP827" s="1"/>
    </row>
    <row r="828" spans="26:42">
      <c r="Z828" s="136"/>
      <c r="AA828" s="136"/>
      <c r="AB828" s="1"/>
      <c r="AD828" s="1"/>
      <c r="AF828" s="1"/>
      <c r="AH828" s="1"/>
      <c r="AJ828" s="1"/>
      <c r="AL828" s="1"/>
      <c r="AN828" s="1"/>
      <c r="AP828" s="1"/>
    </row>
    <row r="829" spans="26:42">
      <c r="Z829" s="136"/>
      <c r="AA829" s="136"/>
      <c r="AB829" s="1"/>
      <c r="AD829" s="1"/>
      <c r="AF829" s="1"/>
      <c r="AH829" s="1"/>
      <c r="AJ829" s="1"/>
      <c r="AL829" s="1"/>
      <c r="AN829" s="1"/>
      <c r="AP829" s="1"/>
    </row>
    <row r="830" spans="26:42">
      <c r="Z830" s="136"/>
      <c r="AA830" s="136"/>
      <c r="AB830" s="1"/>
      <c r="AD830" s="1"/>
      <c r="AF830" s="1"/>
      <c r="AH830" s="1"/>
      <c r="AJ830" s="1"/>
      <c r="AL830" s="1"/>
      <c r="AN830" s="1"/>
      <c r="AP830" s="1"/>
    </row>
    <row r="831" spans="26:42">
      <c r="Z831" s="136"/>
      <c r="AA831" s="136"/>
      <c r="AB831" s="1"/>
      <c r="AD831" s="1"/>
      <c r="AF831" s="1"/>
      <c r="AH831" s="1"/>
      <c r="AJ831" s="1"/>
      <c r="AL831" s="1"/>
      <c r="AN831" s="1"/>
      <c r="AP831" s="1"/>
    </row>
    <row r="832" spans="26:42">
      <c r="Z832" s="136"/>
      <c r="AA832" s="136"/>
      <c r="AB832" s="1"/>
      <c r="AD832" s="1"/>
      <c r="AF832" s="1"/>
      <c r="AH832" s="1"/>
      <c r="AJ832" s="1"/>
      <c r="AL832" s="1"/>
      <c r="AN832" s="1"/>
      <c r="AP832" s="1"/>
    </row>
    <row r="833" spans="26:42">
      <c r="Z833" s="136"/>
      <c r="AA833" s="136"/>
      <c r="AB833" s="1"/>
      <c r="AD833" s="1"/>
      <c r="AF833" s="1"/>
      <c r="AH833" s="1"/>
      <c r="AJ833" s="1"/>
      <c r="AL833" s="1"/>
      <c r="AN833" s="1"/>
      <c r="AP833" s="1"/>
    </row>
    <row r="834" spans="26:42">
      <c r="Z834" s="136"/>
      <c r="AA834" s="136"/>
      <c r="AB834" s="1"/>
      <c r="AD834" s="1"/>
      <c r="AF834" s="1"/>
      <c r="AH834" s="1"/>
      <c r="AJ834" s="1"/>
      <c r="AL834" s="1"/>
      <c r="AN834" s="1"/>
      <c r="AP834" s="1"/>
    </row>
    <row r="835" spans="26:42">
      <c r="Z835" s="136"/>
      <c r="AA835" s="136"/>
      <c r="AB835" s="1"/>
      <c r="AD835" s="1"/>
      <c r="AF835" s="1"/>
      <c r="AH835" s="1"/>
      <c r="AJ835" s="1"/>
      <c r="AL835" s="1"/>
      <c r="AN835" s="1"/>
      <c r="AP835" s="1"/>
    </row>
    <row r="836" spans="26:42">
      <c r="Z836" s="136"/>
      <c r="AA836" s="136"/>
      <c r="AB836" s="1"/>
      <c r="AD836" s="1"/>
      <c r="AF836" s="1"/>
      <c r="AH836" s="1"/>
      <c r="AJ836" s="1"/>
      <c r="AL836" s="1"/>
      <c r="AN836" s="1"/>
      <c r="AP836" s="1"/>
    </row>
    <row r="837" spans="26:42">
      <c r="Z837" s="136"/>
      <c r="AA837" s="136"/>
      <c r="AB837" s="1"/>
      <c r="AD837" s="1"/>
      <c r="AF837" s="1"/>
      <c r="AH837" s="1"/>
      <c r="AJ837" s="1"/>
      <c r="AL837" s="1"/>
      <c r="AN837" s="1"/>
      <c r="AP837" s="1"/>
    </row>
    <row r="838" spans="26:42">
      <c r="Z838" s="136"/>
      <c r="AA838" s="136"/>
      <c r="AB838" s="1"/>
      <c r="AD838" s="1"/>
      <c r="AF838" s="1"/>
      <c r="AH838" s="1"/>
      <c r="AJ838" s="1"/>
      <c r="AL838" s="1"/>
      <c r="AN838" s="1"/>
      <c r="AP838" s="1"/>
    </row>
    <row r="839" spans="26:42">
      <c r="Z839" s="136"/>
      <c r="AA839" s="136"/>
      <c r="AB839" s="1"/>
      <c r="AD839" s="1"/>
      <c r="AF839" s="1"/>
      <c r="AH839" s="1"/>
      <c r="AJ839" s="1"/>
      <c r="AL839" s="1"/>
      <c r="AN839" s="1"/>
      <c r="AP839" s="1"/>
    </row>
    <row r="840" spans="26:42">
      <c r="Z840" s="136"/>
      <c r="AA840" s="136"/>
      <c r="AB840" s="1"/>
      <c r="AD840" s="1"/>
      <c r="AF840" s="1"/>
      <c r="AH840" s="1"/>
      <c r="AJ840" s="1"/>
      <c r="AL840" s="1"/>
      <c r="AN840" s="1"/>
      <c r="AP840" s="1"/>
    </row>
    <row r="841" spans="26:42">
      <c r="Z841" s="136"/>
      <c r="AA841" s="136"/>
      <c r="AB841" s="1"/>
      <c r="AD841" s="1"/>
      <c r="AF841" s="1"/>
      <c r="AH841" s="1"/>
      <c r="AJ841" s="1"/>
      <c r="AL841" s="1"/>
      <c r="AN841" s="1"/>
      <c r="AP841" s="1"/>
    </row>
    <row r="842" spans="26:42">
      <c r="Z842" s="136"/>
      <c r="AA842" s="136"/>
      <c r="AB842" s="1"/>
      <c r="AD842" s="1"/>
      <c r="AF842" s="1"/>
      <c r="AH842" s="1"/>
      <c r="AJ842" s="1"/>
      <c r="AL842" s="1"/>
      <c r="AN842" s="1"/>
      <c r="AP842" s="1"/>
    </row>
    <row r="843" spans="26:42">
      <c r="Z843" s="136"/>
      <c r="AA843" s="136"/>
      <c r="AB843" s="1"/>
      <c r="AD843" s="1"/>
      <c r="AF843" s="1"/>
      <c r="AH843" s="1"/>
      <c r="AJ843" s="1"/>
      <c r="AL843" s="1"/>
      <c r="AN843" s="1"/>
      <c r="AP843" s="1"/>
    </row>
    <row r="844" spans="26:42">
      <c r="Z844" s="136"/>
      <c r="AA844" s="136"/>
      <c r="AB844" s="1"/>
      <c r="AD844" s="1"/>
      <c r="AF844" s="1"/>
      <c r="AH844" s="1"/>
      <c r="AJ844" s="1"/>
      <c r="AL844" s="1"/>
      <c r="AN844" s="1"/>
      <c r="AP844" s="1"/>
    </row>
    <row r="845" spans="26:42">
      <c r="Z845" s="136"/>
      <c r="AA845" s="136"/>
      <c r="AB845" s="1"/>
      <c r="AD845" s="1"/>
      <c r="AF845" s="1"/>
      <c r="AH845" s="1"/>
      <c r="AJ845" s="1"/>
      <c r="AL845" s="1"/>
      <c r="AN845" s="1"/>
      <c r="AP845" s="1"/>
    </row>
    <row r="846" spans="26:42">
      <c r="Z846" s="136"/>
      <c r="AA846" s="136"/>
      <c r="AB846" s="1"/>
      <c r="AD846" s="1"/>
      <c r="AF846" s="1"/>
      <c r="AH846" s="1"/>
      <c r="AJ846" s="1"/>
      <c r="AL846" s="1"/>
      <c r="AN846" s="1"/>
      <c r="AP846" s="1"/>
    </row>
    <row r="847" spans="26:42">
      <c r="Z847" s="136"/>
      <c r="AA847" s="136"/>
      <c r="AB847" s="1"/>
      <c r="AD847" s="1"/>
      <c r="AF847" s="1"/>
      <c r="AH847" s="1"/>
      <c r="AJ847" s="1"/>
      <c r="AL847" s="1"/>
      <c r="AN847" s="1"/>
      <c r="AP847" s="1"/>
    </row>
    <row r="848" spans="26:42">
      <c r="Z848" s="136"/>
      <c r="AA848" s="136"/>
      <c r="AB848" s="1"/>
      <c r="AD848" s="1"/>
      <c r="AF848" s="1"/>
      <c r="AH848" s="1"/>
      <c r="AJ848" s="1"/>
      <c r="AL848" s="1"/>
      <c r="AN848" s="1"/>
      <c r="AP848" s="1"/>
    </row>
    <row r="849" spans="26:42">
      <c r="Z849" s="136"/>
      <c r="AA849" s="136"/>
      <c r="AB849" s="1"/>
      <c r="AD849" s="1"/>
      <c r="AF849" s="1"/>
      <c r="AH849" s="1"/>
      <c r="AJ849" s="1"/>
      <c r="AL849" s="1"/>
      <c r="AN849" s="1"/>
      <c r="AP849" s="1"/>
    </row>
    <row r="850" spans="26:42">
      <c r="Z850" s="136"/>
      <c r="AA850" s="136"/>
      <c r="AB850" s="1"/>
      <c r="AD850" s="1"/>
      <c r="AF850" s="1"/>
      <c r="AH850" s="1"/>
      <c r="AJ850" s="1"/>
      <c r="AL850" s="1"/>
      <c r="AN850" s="1"/>
      <c r="AP850" s="1"/>
    </row>
    <row r="851" spans="26:42">
      <c r="Z851" s="136"/>
      <c r="AA851" s="136"/>
      <c r="AB851" s="1"/>
      <c r="AD851" s="1"/>
      <c r="AF851" s="1"/>
      <c r="AH851" s="1"/>
      <c r="AJ851" s="1"/>
      <c r="AL851" s="1"/>
      <c r="AN851" s="1"/>
      <c r="AP851" s="1"/>
    </row>
    <row r="852" spans="26:42">
      <c r="Z852" s="136"/>
      <c r="AA852" s="136"/>
      <c r="AB852" s="1"/>
      <c r="AD852" s="1"/>
      <c r="AF852" s="1"/>
      <c r="AH852" s="1"/>
      <c r="AJ852" s="1"/>
      <c r="AL852" s="1"/>
      <c r="AN852" s="1"/>
      <c r="AP852" s="1"/>
    </row>
    <row r="853" spans="26:42">
      <c r="Z853" s="136"/>
      <c r="AA853" s="136"/>
      <c r="AB853" s="1"/>
      <c r="AD853" s="1"/>
      <c r="AF853" s="1"/>
      <c r="AH853" s="1"/>
      <c r="AJ853" s="1"/>
      <c r="AL853" s="1"/>
      <c r="AN853" s="1"/>
      <c r="AP853" s="1"/>
    </row>
    <row r="854" spans="26:42">
      <c r="Z854" s="136"/>
      <c r="AA854" s="136"/>
      <c r="AB854" s="1"/>
      <c r="AD854" s="1"/>
      <c r="AF854" s="1"/>
      <c r="AH854" s="1"/>
      <c r="AJ854" s="1"/>
      <c r="AL854" s="1"/>
      <c r="AN854" s="1"/>
      <c r="AP854" s="1"/>
    </row>
    <row r="855" spans="26:42">
      <c r="Z855" s="136"/>
      <c r="AA855" s="136"/>
      <c r="AB855" s="1"/>
      <c r="AD855" s="1"/>
      <c r="AF855" s="1"/>
      <c r="AH855" s="1"/>
      <c r="AJ855" s="1"/>
      <c r="AL855" s="1"/>
      <c r="AN855" s="1"/>
      <c r="AP855" s="1"/>
    </row>
    <row r="856" spans="26:42">
      <c r="Z856" s="136"/>
      <c r="AA856" s="136"/>
      <c r="AB856" s="1"/>
      <c r="AD856" s="1"/>
      <c r="AF856" s="1"/>
      <c r="AH856" s="1"/>
      <c r="AJ856" s="1"/>
      <c r="AL856" s="1"/>
      <c r="AN856" s="1"/>
      <c r="AP856" s="1"/>
    </row>
    <row r="857" spans="26:42">
      <c r="Z857" s="136"/>
      <c r="AA857" s="136"/>
      <c r="AB857" s="1"/>
      <c r="AD857" s="1"/>
      <c r="AF857" s="1"/>
      <c r="AH857" s="1"/>
      <c r="AJ857" s="1"/>
      <c r="AL857" s="1"/>
      <c r="AN857" s="1"/>
      <c r="AP857" s="1"/>
    </row>
    <row r="858" spans="26:42">
      <c r="Z858" s="136"/>
      <c r="AA858" s="136"/>
      <c r="AB858" s="1"/>
      <c r="AD858" s="1"/>
      <c r="AF858" s="1"/>
      <c r="AH858" s="1"/>
      <c r="AJ858" s="1"/>
      <c r="AL858" s="1"/>
      <c r="AN858" s="1"/>
      <c r="AP858" s="1"/>
    </row>
    <row r="859" spans="26:42">
      <c r="Z859" s="136"/>
      <c r="AA859" s="136"/>
      <c r="AB859" s="1"/>
      <c r="AD859" s="1"/>
      <c r="AF859" s="1"/>
      <c r="AH859" s="1"/>
      <c r="AJ859" s="1"/>
      <c r="AL859" s="1"/>
      <c r="AN859" s="1"/>
      <c r="AP859" s="1"/>
    </row>
    <row r="860" spans="26:42">
      <c r="Z860" s="136"/>
      <c r="AA860" s="136"/>
      <c r="AB860" s="1"/>
      <c r="AD860" s="1"/>
      <c r="AF860" s="1"/>
      <c r="AH860" s="1"/>
      <c r="AJ860" s="1"/>
      <c r="AL860" s="1"/>
      <c r="AN860" s="1"/>
      <c r="AP860" s="1"/>
    </row>
    <row r="861" spans="26:42">
      <c r="Z861" s="136"/>
      <c r="AA861" s="136"/>
      <c r="AB861" s="1"/>
      <c r="AD861" s="1"/>
      <c r="AF861" s="1"/>
      <c r="AH861" s="1"/>
      <c r="AJ861" s="1"/>
      <c r="AL861" s="1"/>
      <c r="AN861" s="1"/>
      <c r="AP861" s="1"/>
    </row>
    <row r="862" spans="26:42">
      <c r="Z862" s="136"/>
      <c r="AA862" s="136"/>
      <c r="AB862" s="1"/>
      <c r="AD862" s="1"/>
      <c r="AF862" s="1"/>
      <c r="AH862" s="1"/>
      <c r="AJ862" s="1"/>
      <c r="AL862" s="1"/>
      <c r="AN862" s="1"/>
      <c r="AP862" s="1"/>
    </row>
    <row r="863" spans="26:42">
      <c r="Z863" s="136"/>
      <c r="AA863" s="136"/>
      <c r="AB863" s="1"/>
      <c r="AD863" s="1"/>
      <c r="AF863" s="1"/>
      <c r="AH863" s="1"/>
      <c r="AJ863" s="1"/>
      <c r="AL863" s="1"/>
      <c r="AN863" s="1"/>
      <c r="AP863" s="1"/>
    </row>
    <row r="864" spans="26:42">
      <c r="Z864" s="136"/>
      <c r="AA864" s="136"/>
      <c r="AB864" s="1"/>
      <c r="AD864" s="1"/>
      <c r="AF864" s="1"/>
      <c r="AH864" s="1"/>
      <c r="AJ864" s="1"/>
      <c r="AL864" s="1"/>
      <c r="AN864" s="1"/>
      <c r="AP864" s="1"/>
    </row>
    <row r="865" spans="26:42">
      <c r="Z865" s="136"/>
      <c r="AA865" s="136"/>
      <c r="AB865" s="1"/>
      <c r="AD865" s="1"/>
      <c r="AF865" s="1"/>
      <c r="AH865" s="1"/>
      <c r="AJ865" s="1"/>
      <c r="AL865" s="1"/>
      <c r="AN865" s="1"/>
      <c r="AP865" s="1"/>
    </row>
    <row r="866" spans="26:42">
      <c r="Z866" s="136"/>
      <c r="AA866" s="136"/>
      <c r="AB866" s="1"/>
      <c r="AD866" s="1"/>
      <c r="AF866" s="1"/>
      <c r="AH866" s="1"/>
      <c r="AJ866" s="1"/>
      <c r="AL866" s="1"/>
      <c r="AN866" s="1"/>
      <c r="AP866" s="1"/>
    </row>
    <row r="867" spans="26:42">
      <c r="Z867" s="136"/>
      <c r="AA867" s="136"/>
      <c r="AB867" s="1"/>
      <c r="AD867" s="1"/>
      <c r="AF867" s="1"/>
      <c r="AH867" s="1"/>
      <c r="AJ867" s="1"/>
      <c r="AL867" s="1"/>
      <c r="AN867" s="1"/>
      <c r="AP867" s="1"/>
    </row>
    <row r="868" spans="26:42">
      <c r="Z868" s="136"/>
      <c r="AA868" s="136"/>
      <c r="AB868" s="1"/>
      <c r="AD868" s="1"/>
      <c r="AF868" s="1"/>
      <c r="AH868" s="1"/>
      <c r="AJ868" s="1"/>
      <c r="AL868" s="1"/>
      <c r="AN868" s="1"/>
      <c r="AP868" s="1"/>
    </row>
    <row r="869" spans="26:42">
      <c r="Z869" s="136"/>
      <c r="AA869" s="136"/>
      <c r="AB869" s="1"/>
      <c r="AD869" s="1"/>
      <c r="AF869" s="1"/>
      <c r="AH869" s="1"/>
      <c r="AJ869" s="1"/>
      <c r="AL869" s="1"/>
      <c r="AN869" s="1"/>
      <c r="AP869" s="1"/>
    </row>
    <row r="870" spans="26:42">
      <c r="Z870" s="136"/>
      <c r="AA870" s="136"/>
      <c r="AB870" s="1"/>
      <c r="AD870" s="1"/>
      <c r="AF870" s="1"/>
      <c r="AH870" s="1"/>
      <c r="AJ870" s="1"/>
      <c r="AL870" s="1"/>
      <c r="AN870" s="1"/>
      <c r="AP870" s="1"/>
    </row>
    <row r="871" spans="26:42">
      <c r="Z871" s="136"/>
      <c r="AA871" s="136"/>
      <c r="AB871" s="1"/>
      <c r="AD871" s="1"/>
      <c r="AF871" s="1"/>
      <c r="AH871" s="1"/>
      <c r="AJ871" s="1"/>
      <c r="AL871" s="1"/>
      <c r="AN871" s="1"/>
      <c r="AP871" s="1"/>
    </row>
    <row r="872" spans="26:42">
      <c r="Z872" s="136"/>
      <c r="AA872" s="136"/>
      <c r="AB872" s="1"/>
      <c r="AD872" s="1"/>
      <c r="AF872" s="1"/>
      <c r="AH872" s="1"/>
      <c r="AJ872" s="1"/>
      <c r="AL872" s="1"/>
      <c r="AN872" s="1"/>
      <c r="AP872" s="1"/>
    </row>
    <row r="873" spans="26:42">
      <c r="Z873" s="136"/>
      <c r="AA873" s="136"/>
      <c r="AB873" s="1"/>
      <c r="AD873" s="1"/>
      <c r="AF873" s="1"/>
      <c r="AH873" s="1"/>
      <c r="AJ873" s="1"/>
      <c r="AL873" s="1"/>
      <c r="AN873" s="1"/>
      <c r="AP873" s="1"/>
    </row>
    <row r="874" spans="26:42">
      <c r="Z874" s="136"/>
      <c r="AA874" s="136"/>
      <c r="AB874" s="1"/>
      <c r="AD874" s="1"/>
      <c r="AF874" s="1"/>
      <c r="AH874" s="1"/>
      <c r="AJ874" s="1"/>
      <c r="AL874" s="1"/>
      <c r="AN874" s="1"/>
      <c r="AP874" s="1"/>
    </row>
    <row r="875" spans="26:42">
      <c r="Z875" s="136"/>
      <c r="AA875" s="136"/>
      <c r="AB875" s="1"/>
      <c r="AD875" s="1"/>
      <c r="AF875" s="1"/>
      <c r="AH875" s="1"/>
      <c r="AJ875" s="1"/>
      <c r="AL875" s="1"/>
      <c r="AN875" s="1"/>
      <c r="AP875" s="1"/>
    </row>
    <row r="876" spans="26:42">
      <c r="Z876" s="136"/>
      <c r="AA876" s="136"/>
      <c r="AB876" s="1"/>
      <c r="AD876" s="1"/>
      <c r="AF876" s="1"/>
      <c r="AH876" s="1"/>
      <c r="AJ876" s="1"/>
      <c r="AL876" s="1"/>
      <c r="AN876" s="1"/>
      <c r="AP876" s="1"/>
    </row>
    <row r="877" spans="26:42">
      <c r="Z877" s="136"/>
      <c r="AA877" s="136"/>
      <c r="AB877" s="1"/>
      <c r="AD877" s="1"/>
      <c r="AF877" s="1"/>
      <c r="AH877" s="1"/>
      <c r="AJ877" s="1"/>
      <c r="AL877" s="1"/>
      <c r="AN877" s="1"/>
      <c r="AP877" s="1"/>
    </row>
    <row r="878" spans="26:42">
      <c r="Z878" s="136"/>
      <c r="AA878" s="136"/>
      <c r="AB878" s="1"/>
      <c r="AD878" s="1"/>
      <c r="AF878" s="1"/>
      <c r="AH878" s="1"/>
      <c r="AJ878" s="1"/>
      <c r="AL878" s="1"/>
      <c r="AN878" s="1"/>
      <c r="AP878" s="1"/>
    </row>
    <row r="879" spans="26:42">
      <c r="Z879" s="136"/>
      <c r="AA879" s="136"/>
      <c r="AB879" s="1"/>
      <c r="AD879" s="1"/>
      <c r="AF879" s="1"/>
      <c r="AH879" s="1"/>
      <c r="AJ879" s="1"/>
      <c r="AL879" s="1"/>
      <c r="AN879" s="1"/>
      <c r="AP879" s="1"/>
    </row>
    <row r="880" spans="26:42">
      <c r="Z880" s="136"/>
      <c r="AA880" s="136"/>
      <c r="AB880" s="1"/>
      <c r="AD880" s="1"/>
      <c r="AF880" s="1"/>
      <c r="AH880" s="1"/>
      <c r="AJ880" s="1"/>
      <c r="AL880" s="1"/>
      <c r="AN880" s="1"/>
      <c r="AP880" s="1"/>
    </row>
    <row r="881" spans="26:42">
      <c r="Z881" s="136"/>
      <c r="AA881" s="136"/>
      <c r="AB881" s="1"/>
      <c r="AD881" s="1"/>
      <c r="AF881" s="1"/>
      <c r="AH881" s="1"/>
      <c r="AJ881" s="1"/>
      <c r="AL881" s="1"/>
      <c r="AN881" s="1"/>
      <c r="AP881" s="1"/>
    </row>
    <row r="882" spans="26:42">
      <c r="Z882" s="136"/>
      <c r="AA882" s="136"/>
      <c r="AB882" s="1"/>
      <c r="AD882" s="1"/>
      <c r="AF882" s="1"/>
      <c r="AH882" s="1"/>
      <c r="AJ882" s="1"/>
      <c r="AL882" s="1"/>
      <c r="AN882" s="1"/>
      <c r="AP882" s="1"/>
    </row>
    <row r="883" spans="26:42">
      <c r="Z883" s="136"/>
      <c r="AA883" s="136"/>
      <c r="AB883" s="1"/>
      <c r="AD883" s="1"/>
      <c r="AF883" s="1"/>
      <c r="AH883" s="1"/>
      <c r="AJ883" s="1"/>
      <c r="AL883" s="1"/>
      <c r="AN883" s="1"/>
      <c r="AP883" s="1"/>
    </row>
    <row r="884" spans="26:42">
      <c r="Z884" s="136"/>
      <c r="AA884" s="136"/>
      <c r="AB884" s="1"/>
      <c r="AD884" s="1"/>
      <c r="AF884" s="1"/>
      <c r="AH884" s="1"/>
      <c r="AJ884" s="1"/>
      <c r="AL884" s="1"/>
      <c r="AN884" s="1"/>
      <c r="AP884" s="1"/>
    </row>
    <row r="885" spans="26:42">
      <c r="Z885" s="136"/>
      <c r="AA885" s="136"/>
      <c r="AB885" s="1"/>
      <c r="AD885" s="1"/>
      <c r="AF885" s="1"/>
      <c r="AH885" s="1"/>
      <c r="AJ885" s="1"/>
      <c r="AL885" s="1"/>
      <c r="AN885" s="1"/>
      <c r="AP885" s="1"/>
    </row>
    <row r="886" spans="26:42">
      <c r="Z886" s="136"/>
      <c r="AA886" s="136"/>
      <c r="AB886" s="1"/>
      <c r="AD886" s="1"/>
      <c r="AF886" s="1"/>
      <c r="AH886" s="1"/>
      <c r="AJ886" s="1"/>
      <c r="AL886" s="1"/>
      <c r="AN886" s="1"/>
      <c r="AP886" s="1"/>
    </row>
    <row r="887" spans="26:42">
      <c r="Z887" s="136"/>
      <c r="AA887" s="136"/>
      <c r="AB887" s="1"/>
      <c r="AD887" s="1"/>
      <c r="AF887" s="1"/>
      <c r="AH887" s="1"/>
      <c r="AJ887" s="1"/>
      <c r="AL887" s="1"/>
      <c r="AN887" s="1"/>
      <c r="AP887" s="1"/>
    </row>
    <row r="888" spans="26:42">
      <c r="Z888" s="136"/>
      <c r="AA888" s="136"/>
      <c r="AB888" s="1"/>
      <c r="AD888" s="1"/>
      <c r="AF888" s="1"/>
      <c r="AH888" s="1"/>
      <c r="AJ888" s="1"/>
      <c r="AL888" s="1"/>
      <c r="AN888" s="1"/>
      <c r="AP888" s="1"/>
    </row>
    <row r="889" spans="26:42">
      <c r="Z889" s="136"/>
      <c r="AA889" s="136"/>
      <c r="AB889" s="1"/>
      <c r="AD889" s="1"/>
      <c r="AF889" s="1"/>
      <c r="AH889" s="1"/>
      <c r="AJ889" s="1"/>
      <c r="AL889" s="1"/>
      <c r="AN889" s="1"/>
      <c r="AP889" s="1"/>
    </row>
    <row r="890" spans="26:42">
      <c r="Z890" s="136"/>
      <c r="AA890" s="136"/>
      <c r="AB890" s="1"/>
      <c r="AD890" s="1"/>
      <c r="AF890" s="1"/>
      <c r="AH890" s="1"/>
      <c r="AJ890" s="1"/>
      <c r="AL890" s="1"/>
      <c r="AN890" s="1"/>
      <c r="AP890" s="1"/>
    </row>
    <row r="891" spans="26:42">
      <c r="Z891" s="136"/>
      <c r="AA891" s="136"/>
      <c r="AB891" s="1"/>
      <c r="AD891" s="1"/>
      <c r="AF891" s="1"/>
      <c r="AH891" s="1"/>
      <c r="AJ891" s="1"/>
      <c r="AL891" s="1"/>
      <c r="AN891" s="1"/>
      <c r="AP891" s="1"/>
    </row>
    <row r="892" spans="26:42">
      <c r="Z892" s="136"/>
      <c r="AA892" s="136"/>
      <c r="AB892" s="1"/>
      <c r="AD892" s="1"/>
      <c r="AF892" s="1"/>
      <c r="AH892" s="1"/>
      <c r="AJ892" s="1"/>
      <c r="AL892" s="1"/>
      <c r="AN892" s="1"/>
      <c r="AP892" s="1"/>
    </row>
    <row r="893" spans="26:42">
      <c r="Z893" s="136"/>
      <c r="AA893" s="136"/>
      <c r="AB893" s="1"/>
      <c r="AD893" s="1"/>
      <c r="AF893" s="1"/>
      <c r="AH893" s="1"/>
      <c r="AJ893" s="1"/>
      <c r="AL893" s="1"/>
      <c r="AN893" s="1"/>
      <c r="AP893" s="1"/>
    </row>
    <row r="894" spans="26:42">
      <c r="Z894" s="136"/>
      <c r="AA894" s="136"/>
      <c r="AB894" s="1"/>
      <c r="AD894" s="1"/>
      <c r="AF894" s="1"/>
      <c r="AH894" s="1"/>
      <c r="AJ894" s="1"/>
      <c r="AL894" s="1"/>
      <c r="AN894" s="1"/>
      <c r="AP894" s="1"/>
    </row>
    <row r="895" spans="26:42">
      <c r="Z895" s="136"/>
      <c r="AA895" s="136"/>
      <c r="AB895" s="1"/>
      <c r="AD895" s="1"/>
      <c r="AF895" s="1"/>
      <c r="AH895" s="1"/>
      <c r="AJ895" s="1"/>
      <c r="AL895" s="1"/>
      <c r="AN895" s="1"/>
      <c r="AP895" s="1"/>
    </row>
    <row r="896" spans="26:42">
      <c r="Z896" s="136"/>
      <c r="AA896" s="136"/>
      <c r="AB896" s="1"/>
      <c r="AD896" s="1"/>
      <c r="AF896" s="1"/>
      <c r="AH896" s="1"/>
      <c r="AJ896" s="1"/>
      <c r="AL896" s="1"/>
      <c r="AN896" s="1"/>
      <c r="AP896" s="1"/>
    </row>
    <row r="897" spans="26:42">
      <c r="Z897" s="136"/>
      <c r="AA897" s="136"/>
      <c r="AB897" s="1"/>
      <c r="AD897" s="1"/>
      <c r="AF897" s="1"/>
      <c r="AH897" s="1"/>
      <c r="AJ897" s="1"/>
      <c r="AL897" s="1"/>
      <c r="AN897" s="1"/>
      <c r="AP897" s="1"/>
    </row>
    <row r="898" spans="26:42">
      <c r="Z898" s="136"/>
      <c r="AA898" s="136"/>
      <c r="AB898" s="1"/>
      <c r="AD898" s="1"/>
      <c r="AF898" s="1"/>
      <c r="AH898" s="1"/>
      <c r="AJ898" s="1"/>
      <c r="AL898" s="1"/>
      <c r="AN898" s="1"/>
      <c r="AP898" s="1"/>
    </row>
    <row r="899" spans="26:42">
      <c r="Z899" s="136"/>
      <c r="AA899" s="136"/>
      <c r="AB899" s="1"/>
      <c r="AD899" s="1"/>
      <c r="AF899" s="1"/>
      <c r="AH899" s="1"/>
      <c r="AJ899" s="1"/>
      <c r="AL899" s="1"/>
      <c r="AN899" s="1"/>
      <c r="AP899" s="1"/>
    </row>
    <row r="900" spans="26:42">
      <c r="Z900" s="136"/>
      <c r="AA900" s="136"/>
      <c r="AB900" s="1"/>
      <c r="AD900" s="1"/>
      <c r="AF900" s="1"/>
      <c r="AH900" s="1"/>
      <c r="AJ900" s="1"/>
      <c r="AL900" s="1"/>
      <c r="AN900" s="1"/>
      <c r="AP900" s="1"/>
    </row>
    <row r="901" spans="26:42">
      <c r="Z901" s="136"/>
      <c r="AA901" s="136"/>
      <c r="AB901" s="1"/>
      <c r="AD901" s="1"/>
      <c r="AF901" s="1"/>
      <c r="AH901" s="1"/>
      <c r="AJ901" s="1"/>
      <c r="AL901" s="1"/>
      <c r="AN901" s="1"/>
      <c r="AP901" s="1"/>
    </row>
    <row r="902" spans="26:42">
      <c r="Z902" s="136"/>
      <c r="AA902" s="136"/>
      <c r="AB902" s="1"/>
      <c r="AD902" s="1"/>
      <c r="AF902" s="1"/>
      <c r="AH902" s="1"/>
      <c r="AJ902" s="1"/>
      <c r="AL902" s="1"/>
      <c r="AN902" s="1"/>
      <c r="AP902" s="1"/>
    </row>
    <row r="903" spans="26:42">
      <c r="Z903" s="136"/>
      <c r="AA903" s="136"/>
      <c r="AB903" s="1"/>
      <c r="AD903" s="1"/>
      <c r="AF903" s="1"/>
      <c r="AH903" s="1"/>
      <c r="AJ903" s="1"/>
      <c r="AL903" s="1"/>
      <c r="AN903" s="1"/>
      <c r="AP903" s="1"/>
    </row>
    <row r="904" spans="26:42">
      <c r="Z904" s="136"/>
      <c r="AA904" s="136"/>
      <c r="AB904" s="1"/>
      <c r="AD904" s="1"/>
      <c r="AF904" s="1"/>
      <c r="AH904" s="1"/>
      <c r="AJ904" s="1"/>
      <c r="AL904" s="1"/>
      <c r="AN904" s="1"/>
      <c r="AP904" s="1"/>
    </row>
    <row r="905" spans="26:42">
      <c r="Z905" s="136"/>
      <c r="AA905" s="136"/>
      <c r="AB905" s="1"/>
      <c r="AD905" s="1"/>
      <c r="AF905" s="1"/>
      <c r="AH905" s="1"/>
      <c r="AJ905" s="1"/>
      <c r="AL905" s="1"/>
      <c r="AN905" s="1"/>
      <c r="AP905" s="1"/>
    </row>
    <row r="906" spans="26:42">
      <c r="Z906" s="136"/>
      <c r="AA906" s="136"/>
      <c r="AB906" s="1"/>
      <c r="AD906" s="1"/>
      <c r="AF906" s="1"/>
      <c r="AH906" s="1"/>
      <c r="AJ906" s="1"/>
      <c r="AL906" s="1"/>
      <c r="AN906" s="1"/>
      <c r="AP906" s="1"/>
    </row>
    <row r="907" spans="26:42">
      <c r="Z907" s="136"/>
      <c r="AA907" s="136"/>
      <c r="AB907" s="1"/>
      <c r="AD907" s="1"/>
      <c r="AF907" s="1"/>
      <c r="AH907" s="1"/>
      <c r="AJ907" s="1"/>
      <c r="AL907" s="1"/>
      <c r="AN907" s="1"/>
      <c r="AP907" s="1"/>
    </row>
    <row r="908" spans="26:42">
      <c r="Z908" s="136"/>
      <c r="AA908" s="136"/>
      <c r="AB908" s="1"/>
      <c r="AD908" s="1"/>
      <c r="AF908" s="1"/>
      <c r="AH908" s="1"/>
      <c r="AJ908" s="1"/>
      <c r="AL908" s="1"/>
      <c r="AN908" s="1"/>
      <c r="AP908" s="1"/>
    </row>
    <row r="909" spans="26:42">
      <c r="Z909" s="136"/>
      <c r="AA909" s="136"/>
      <c r="AB909" s="1"/>
      <c r="AD909" s="1"/>
      <c r="AF909" s="1"/>
      <c r="AH909" s="1"/>
      <c r="AJ909" s="1"/>
      <c r="AL909" s="1"/>
      <c r="AN909" s="1"/>
      <c r="AP909" s="1"/>
    </row>
    <row r="910" spans="26:42">
      <c r="Z910" s="136"/>
      <c r="AA910" s="136"/>
      <c r="AB910" s="1"/>
      <c r="AD910" s="1"/>
      <c r="AF910" s="1"/>
      <c r="AH910" s="1"/>
      <c r="AJ910" s="1"/>
      <c r="AL910" s="1"/>
      <c r="AN910" s="1"/>
      <c r="AP910" s="1"/>
    </row>
    <row r="911" spans="26:42">
      <c r="Z911" s="136"/>
      <c r="AA911" s="136"/>
      <c r="AB911" s="1"/>
      <c r="AD911" s="1"/>
      <c r="AF911" s="1"/>
      <c r="AH911" s="1"/>
      <c r="AJ911" s="1"/>
      <c r="AL911" s="1"/>
      <c r="AN911" s="1"/>
      <c r="AP911" s="1"/>
    </row>
    <row r="912" spans="26:42">
      <c r="Z912" s="136"/>
      <c r="AA912" s="136"/>
      <c r="AB912" s="1"/>
      <c r="AD912" s="1"/>
      <c r="AF912" s="1"/>
      <c r="AH912" s="1"/>
      <c r="AJ912" s="1"/>
      <c r="AL912" s="1"/>
      <c r="AN912" s="1"/>
      <c r="AP912" s="1"/>
    </row>
    <row r="913" spans="26:42">
      <c r="Z913" s="136"/>
      <c r="AA913" s="136"/>
      <c r="AB913" s="1"/>
      <c r="AD913" s="1"/>
      <c r="AF913" s="1"/>
      <c r="AH913" s="1"/>
      <c r="AJ913" s="1"/>
      <c r="AL913" s="1"/>
      <c r="AN913" s="1"/>
      <c r="AP913" s="1"/>
    </row>
    <row r="914" spans="26:42">
      <c r="Z914" s="136"/>
      <c r="AA914" s="136"/>
      <c r="AB914" s="1"/>
      <c r="AD914" s="1"/>
      <c r="AF914" s="1"/>
      <c r="AH914" s="1"/>
      <c r="AJ914" s="1"/>
      <c r="AL914" s="1"/>
      <c r="AN914" s="1"/>
      <c r="AP914" s="1"/>
    </row>
    <row r="915" spans="26:42">
      <c r="Z915" s="136"/>
      <c r="AA915" s="136"/>
      <c r="AB915" s="1"/>
      <c r="AD915" s="1"/>
      <c r="AF915" s="1"/>
      <c r="AH915" s="1"/>
      <c r="AJ915" s="1"/>
      <c r="AL915" s="1"/>
      <c r="AN915" s="1"/>
      <c r="AP915" s="1"/>
    </row>
    <row r="916" spans="26:42">
      <c r="Z916" s="136"/>
      <c r="AA916" s="136"/>
      <c r="AB916" s="1"/>
      <c r="AD916" s="1"/>
      <c r="AF916" s="1"/>
      <c r="AH916" s="1"/>
      <c r="AJ916" s="1"/>
      <c r="AL916" s="1"/>
      <c r="AN916" s="1"/>
      <c r="AP916" s="1"/>
    </row>
    <row r="917" spans="26:42">
      <c r="Z917" s="136"/>
      <c r="AA917" s="136"/>
      <c r="AB917" s="1"/>
      <c r="AD917" s="1"/>
      <c r="AF917" s="1"/>
      <c r="AH917" s="1"/>
      <c r="AJ917" s="1"/>
      <c r="AL917" s="1"/>
      <c r="AN917" s="1"/>
      <c r="AP917" s="1"/>
    </row>
    <row r="918" spans="26:42">
      <c r="Z918" s="136"/>
      <c r="AA918" s="136"/>
      <c r="AB918" s="1"/>
      <c r="AD918" s="1"/>
      <c r="AF918" s="1"/>
      <c r="AH918" s="1"/>
      <c r="AJ918" s="1"/>
      <c r="AL918" s="1"/>
      <c r="AN918" s="1"/>
      <c r="AP918" s="1"/>
    </row>
    <row r="919" spans="26:42">
      <c r="Z919" s="136"/>
      <c r="AA919" s="136"/>
      <c r="AB919" s="1"/>
      <c r="AD919" s="1"/>
      <c r="AF919" s="1"/>
      <c r="AH919" s="1"/>
      <c r="AJ919" s="1"/>
      <c r="AL919" s="1"/>
      <c r="AN919" s="1"/>
      <c r="AP919" s="1"/>
    </row>
    <row r="920" spans="26:42">
      <c r="Z920" s="136"/>
      <c r="AA920" s="136"/>
      <c r="AB920" s="1"/>
      <c r="AD920" s="1"/>
      <c r="AF920" s="1"/>
      <c r="AH920" s="1"/>
      <c r="AJ920" s="1"/>
      <c r="AL920" s="1"/>
      <c r="AN920" s="1"/>
      <c r="AP920" s="1"/>
    </row>
    <row r="921" spans="26:42">
      <c r="Z921" s="136"/>
      <c r="AA921" s="136"/>
      <c r="AB921" s="1"/>
      <c r="AD921" s="1"/>
      <c r="AF921" s="1"/>
      <c r="AH921" s="1"/>
      <c r="AJ921" s="1"/>
      <c r="AL921" s="1"/>
      <c r="AN921" s="1"/>
      <c r="AP921" s="1"/>
    </row>
    <row r="922" spans="26:42">
      <c r="Z922" s="136"/>
      <c r="AA922" s="136"/>
      <c r="AB922" s="1"/>
      <c r="AD922" s="1"/>
      <c r="AF922" s="1"/>
      <c r="AH922" s="1"/>
      <c r="AJ922" s="1"/>
      <c r="AL922" s="1"/>
      <c r="AN922" s="1"/>
      <c r="AP922" s="1"/>
    </row>
    <row r="923" spans="26:42">
      <c r="Z923" s="136"/>
      <c r="AA923" s="136"/>
      <c r="AB923" s="1"/>
      <c r="AD923" s="1"/>
      <c r="AF923" s="1"/>
      <c r="AH923" s="1"/>
      <c r="AJ923" s="1"/>
      <c r="AL923" s="1"/>
      <c r="AN923" s="1"/>
      <c r="AP923" s="1"/>
    </row>
    <row r="924" spans="26:42">
      <c r="Z924" s="136"/>
      <c r="AA924" s="136"/>
      <c r="AB924" s="1"/>
      <c r="AD924" s="1"/>
      <c r="AF924" s="1"/>
      <c r="AH924" s="1"/>
      <c r="AJ924" s="1"/>
      <c r="AL924" s="1"/>
      <c r="AN924" s="1"/>
      <c r="AP924" s="1"/>
    </row>
    <row r="925" spans="26:42">
      <c r="Z925" s="136"/>
      <c r="AA925" s="136"/>
      <c r="AB925" s="1"/>
      <c r="AD925" s="1"/>
      <c r="AF925" s="1"/>
      <c r="AH925" s="1"/>
      <c r="AJ925" s="1"/>
      <c r="AL925" s="1"/>
      <c r="AN925" s="1"/>
      <c r="AP925" s="1"/>
    </row>
    <row r="926" spans="26:42">
      <c r="Z926" s="136"/>
      <c r="AA926" s="136"/>
      <c r="AB926" s="1"/>
      <c r="AD926" s="1"/>
      <c r="AF926" s="1"/>
      <c r="AH926" s="1"/>
      <c r="AJ926" s="1"/>
      <c r="AL926" s="1"/>
      <c r="AN926" s="1"/>
      <c r="AP926" s="1"/>
    </row>
    <row r="927" spans="26:42">
      <c r="Z927" s="136"/>
      <c r="AA927" s="136"/>
      <c r="AB927" s="1"/>
      <c r="AD927" s="1"/>
      <c r="AF927" s="1"/>
      <c r="AH927" s="1"/>
      <c r="AJ927" s="1"/>
      <c r="AL927" s="1"/>
      <c r="AN927" s="1"/>
      <c r="AP927" s="1"/>
    </row>
    <row r="928" spans="26:42">
      <c r="Z928" s="136"/>
      <c r="AA928" s="136"/>
      <c r="AB928" s="1"/>
      <c r="AD928" s="1"/>
      <c r="AF928" s="1"/>
      <c r="AH928" s="1"/>
      <c r="AJ928" s="1"/>
      <c r="AL928" s="1"/>
      <c r="AN928" s="1"/>
      <c r="AP928" s="1"/>
    </row>
    <row r="929" spans="26:42">
      <c r="Z929" s="136"/>
      <c r="AA929" s="136"/>
      <c r="AB929" s="1"/>
      <c r="AD929" s="1"/>
      <c r="AF929" s="1"/>
      <c r="AH929" s="1"/>
      <c r="AJ929" s="1"/>
      <c r="AL929" s="1"/>
      <c r="AN929" s="1"/>
      <c r="AP929" s="1"/>
    </row>
    <row r="930" spans="26:42">
      <c r="AA930" s="136"/>
      <c r="AB930" s="1"/>
      <c r="AD930" s="1"/>
      <c r="AF930" s="1"/>
      <c r="AH930" s="1"/>
      <c r="AJ930" s="1"/>
      <c r="AL930" s="1"/>
      <c r="AN930" s="1"/>
      <c r="AP930" s="1"/>
    </row>
    <row r="931" spans="26:42">
      <c r="AA931" s="136"/>
      <c r="AB931" s="1"/>
      <c r="AD931" s="1"/>
      <c r="AF931" s="1"/>
      <c r="AH931" s="1"/>
      <c r="AJ931" s="1"/>
      <c r="AL931" s="1"/>
      <c r="AN931" s="1"/>
      <c r="AP931" s="1"/>
    </row>
    <row r="932" spans="26:42">
      <c r="AA932" s="136"/>
      <c r="AB932" s="1"/>
      <c r="AD932" s="1"/>
      <c r="AF932" s="1"/>
      <c r="AH932" s="1"/>
      <c r="AJ932" s="1"/>
      <c r="AL932" s="1"/>
      <c r="AN932" s="1"/>
      <c r="AP932" s="1"/>
    </row>
    <row r="933" spans="26:42">
      <c r="AA933" s="136"/>
      <c r="AB933" s="1"/>
      <c r="AD933" s="1"/>
      <c r="AF933" s="1"/>
      <c r="AH933" s="1"/>
      <c r="AJ933" s="1"/>
      <c r="AL933" s="1"/>
      <c r="AN933" s="1"/>
      <c r="AP933" s="1"/>
    </row>
    <row r="934" spans="26:42">
      <c r="AA934" s="136"/>
      <c r="AB934" s="1"/>
      <c r="AD934" s="1"/>
      <c r="AF934" s="1"/>
      <c r="AH934" s="1"/>
      <c r="AJ934" s="1"/>
      <c r="AL934" s="1"/>
      <c r="AN934" s="1"/>
      <c r="AP934" s="1"/>
    </row>
    <row r="935" spans="26:42">
      <c r="AA935" s="136"/>
      <c r="AB935" s="1"/>
      <c r="AD935" s="1"/>
      <c r="AF935" s="1"/>
      <c r="AH935" s="1"/>
      <c r="AJ935" s="1"/>
      <c r="AL935" s="1"/>
      <c r="AN935" s="1"/>
      <c r="AP935" s="1"/>
    </row>
    <row r="936" spans="26:42">
      <c r="AA936" s="136"/>
      <c r="AB936" s="1"/>
      <c r="AD936" s="1"/>
      <c r="AF936" s="1"/>
      <c r="AH936" s="1"/>
      <c r="AJ936" s="1"/>
      <c r="AL936" s="1"/>
      <c r="AN936" s="1"/>
      <c r="AP936" s="1"/>
    </row>
    <row r="937" spans="26:42">
      <c r="AA937" s="136"/>
      <c r="AB937" s="1"/>
      <c r="AD937" s="1"/>
      <c r="AF937" s="1"/>
      <c r="AH937" s="1"/>
      <c r="AJ937" s="1"/>
      <c r="AL937" s="1"/>
      <c r="AN937" s="1"/>
      <c r="AP937" s="1"/>
    </row>
    <row r="938" spans="26:42">
      <c r="AA938" s="136"/>
      <c r="AB938" s="1"/>
      <c r="AD938" s="1"/>
      <c r="AF938" s="1"/>
      <c r="AH938" s="1"/>
      <c r="AJ938" s="1"/>
      <c r="AL938" s="1"/>
      <c r="AN938" s="1"/>
      <c r="AP938" s="1"/>
    </row>
    <row r="939" spans="26:42">
      <c r="AA939" s="136"/>
      <c r="AB939" s="1"/>
      <c r="AD939" s="1"/>
      <c r="AF939" s="1"/>
      <c r="AH939" s="1"/>
      <c r="AJ939" s="1"/>
      <c r="AL939" s="1"/>
      <c r="AN939" s="1"/>
      <c r="AP939" s="1"/>
    </row>
    <row r="940" spans="26:42">
      <c r="AA940" s="136"/>
      <c r="AB940" s="1"/>
      <c r="AD940" s="1"/>
      <c r="AF940" s="1"/>
      <c r="AH940" s="1"/>
      <c r="AJ940" s="1"/>
      <c r="AL940" s="1"/>
      <c r="AN940" s="1"/>
      <c r="AP940" s="1"/>
    </row>
    <row r="941" spans="26:42">
      <c r="AA941" s="136"/>
      <c r="AB941" s="1"/>
      <c r="AD941" s="1"/>
      <c r="AF941" s="1"/>
      <c r="AH941" s="1"/>
      <c r="AJ941" s="1"/>
      <c r="AL941" s="1"/>
      <c r="AN941" s="1"/>
      <c r="AP941" s="1"/>
    </row>
    <row r="942" spans="26:42">
      <c r="AA942" s="136"/>
      <c r="AB942" s="1"/>
      <c r="AD942" s="1"/>
      <c r="AF942" s="1"/>
      <c r="AH942" s="1"/>
      <c r="AJ942" s="1"/>
      <c r="AL942" s="1"/>
      <c r="AN942" s="1"/>
      <c r="AP942" s="1"/>
    </row>
    <row r="943" spans="26:42">
      <c r="AA943" s="136"/>
      <c r="AB943" s="1"/>
      <c r="AD943" s="1"/>
      <c r="AF943" s="1"/>
      <c r="AH943" s="1"/>
      <c r="AJ943" s="1"/>
      <c r="AL943" s="1"/>
      <c r="AN943" s="1"/>
      <c r="AP943" s="1"/>
    </row>
    <row r="944" spans="26:42">
      <c r="AA944" s="136"/>
      <c r="AB944" s="1"/>
      <c r="AD944" s="1"/>
      <c r="AF944" s="1"/>
      <c r="AH944" s="1"/>
      <c r="AJ944" s="1"/>
      <c r="AL944" s="1"/>
      <c r="AN944" s="1"/>
      <c r="AP944" s="1"/>
    </row>
    <row r="945" spans="27:42">
      <c r="AA945" s="136"/>
      <c r="AB945" s="1"/>
      <c r="AD945" s="1"/>
      <c r="AF945" s="1"/>
      <c r="AH945" s="1"/>
      <c r="AJ945" s="1"/>
      <c r="AL945" s="1"/>
      <c r="AN945" s="1"/>
      <c r="AP945" s="1"/>
    </row>
    <row r="946" spans="27:42">
      <c r="AA946" s="136"/>
      <c r="AB946" s="1"/>
      <c r="AD946" s="1"/>
      <c r="AF946" s="1"/>
      <c r="AH946" s="1"/>
      <c r="AJ946" s="1"/>
      <c r="AL946" s="1"/>
      <c r="AN946" s="1"/>
      <c r="AP946" s="1"/>
    </row>
    <row r="947" spans="27:42">
      <c r="AA947" s="136"/>
      <c r="AB947" s="1"/>
      <c r="AD947" s="1"/>
      <c r="AF947" s="1"/>
      <c r="AH947" s="1"/>
      <c r="AJ947" s="1"/>
      <c r="AL947" s="1"/>
      <c r="AN947" s="1"/>
      <c r="AP947" s="1"/>
    </row>
    <row r="948" spans="27:42">
      <c r="AA948" s="136"/>
      <c r="AB948" s="1"/>
      <c r="AD948" s="1"/>
      <c r="AF948" s="1"/>
      <c r="AH948" s="1"/>
      <c r="AJ948" s="1"/>
      <c r="AL948" s="1"/>
      <c r="AN948" s="1"/>
      <c r="AP948" s="1"/>
    </row>
    <row r="949" spans="27:42">
      <c r="AA949" s="136"/>
      <c r="AB949" s="1"/>
      <c r="AD949" s="1"/>
      <c r="AF949" s="1"/>
      <c r="AH949" s="1"/>
      <c r="AJ949" s="1"/>
      <c r="AL949" s="1"/>
      <c r="AN949" s="1"/>
      <c r="AP949" s="1"/>
    </row>
    <row r="950" spans="27:42">
      <c r="AA950" s="136"/>
      <c r="AB950" s="1"/>
      <c r="AD950" s="1"/>
      <c r="AF950" s="1"/>
      <c r="AH950" s="1"/>
      <c r="AJ950" s="1"/>
      <c r="AL950" s="1"/>
      <c r="AN950" s="1"/>
      <c r="AP950" s="1"/>
    </row>
    <row r="951" spans="27:42">
      <c r="AA951" s="136"/>
      <c r="AB951" s="1"/>
      <c r="AD951" s="1"/>
      <c r="AF951" s="1"/>
      <c r="AH951" s="1"/>
      <c r="AJ951" s="1"/>
      <c r="AL951" s="1"/>
      <c r="AN951" s="1"/>
      <c r="AP951" s="1"/>
    </row>
    <row r="952" spans="27:42">
      <c r="AA952" s="136"/>
      <c r="AB952" s="1"/>
      <c r="AD952" s="1"/>
      <c r="AF952" s="1"/>
      <c r="AH952" s="1"/>
      <c r="AJ952" s="1"/>
      <c r="AL952" s="1"/>
      <c r="AN952" s="1"/>
      <c r="AP952" s="1"/>
    </row>
    <row r="953" spans="27:42">
      <c r="AA953" s="136"/>
      <c r="AB953" s="1"/>
      <c r="AD953" s="1"/>
      <c r="AF953" s="1"/>
      <c r="AH953" s="1"/>
      <c r="AJ953" s="1"/>
      <c r="AL953" s="1"/>
      <c r="AN953" s="1"/>
      <c r="AP953" s="1"/>
    </row>
  </sheetData>
  <mergeCells count="34">
    <mergeCell ref="AH485:AI485"/>
    <mergeCell ref="AJ485:AK485"/>
    <mergeCell ref="AL485:AM485"/>
    <mergeCell ref="V485:W485"/>
    <mergeCell ref="X485:Y485"/>
    <mergeCell ref="Z485:AA485"/>
    <mergeCell ref="AB485:AC485"/>
    <mergeCell ref="AD485:AE485"/>
    <mergeCell ref="AF485:AG485"/>
    <mergeCell ref="J485:K485"/>
    <mergeCell ref="L485:M485"/>
    <mergeCell ref="N485:O485"/>
    <mergeCell ref="P485:Q485"/>
    <mergeCell ref="R485:S485"/>
    <mergeCell ref="B3:C3"/>
    <mergeCell ref="F3:F5"/>
    <mergeCell ref="G3:G5"/>
    <mergeCell ref="B16:F16"/>
    <mergeCell ref="B39:E39"/>
    <mergeCell ref="R25:S25"/>
    <mergeCell ref="T25:U25"/>
    <mergeCell ref="AN485:AO485"/>
    <mergeCell ref="AP485:AQ485"/>
    <mergeCell ref="B65:C65"/>
    <mergeCell ref="E65:F66"/>
    <mergeCell ref="M66:N66"/>
    <mergeCell ref="N78:Q78"/>
    <mergeCell ref="T485:U485"/>
    <mergeCell ref="A456:F456"/>
    <mergeCell ref="A485:A486"/>
    <mergeCell ref="B485:C485"/>
    <mergeCell ref="D485:E485"/>
    <mergeCell ref="F485:G485"/>
    <mergeCell ref="H485:I485"/>
  </mergeCells>
  <phoneticPr fontId="35" type="noConversion"/>
  <conditionalFormatting sqref="E81:E450 E451:G452">
    <cfRule type="expression" dxfId="27" priority="4" stopIfTrue="1">
      <formula>E81="Disponível"</formula>
    </cfRule>
  </conditionalFormatting>
  <dataValidations count="4">
    <dataValidation type="list" allowBlank="1" showInputMessage="1" showErrorMessage="1" sqref="C20" xr:uid="{5D67C248-968B-4319-AC18-F7695E94AE16}">
      <formula1>"Viabilidade,Cliente"</formula1>
    </dataValidation>
    <dataValidation type="list" allowBlank="1" showInputMessage="1" showErrorMessage="1" sqref="E67:E72" xr:uid="{A054C794-29C5-4870-B9FF-4ECE663CF944}">
      <formula1>"Pós Venda,Pós Entrega"</formula1>
    </dataValidation>
    <dataValidation type="list" allowBlank="1" showInputMessage="1" showErrorMessage="1" sqref="E451:G452" xr:uid="{CEAA9EB7-0BB3-4EDD-BF52-29855D7D95E7}">
      <formula1>"Contrato,Disponivel"</formula1>
    </dataValidation>
    <dataValidation type="list" allowBlank="1" showInputMessage="1" showErrorMessage="1" sqref="D451:D452" xr:uid="{A040FC1F-756D-465B-9DE0-A62CC911E469}">
      <formula1>$B$41:$B$58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279C-3F04-4B76-9BBF-8C8FD9400775}">
  <dimension ref="A1:AL55"/>
  <sheetViews>
    <sheetView workbookViewId="0"/>
  </sheetViews>
  <sheetFormatPr defaultColWidth="8.7109375" defaultRowHeight="12.95"/>
  <cols>
    <col min="1" max="1" width="14.7109375" bestFit="1" customWidth="1"/>
    <col min="2" max="2" width="12.42578125" bestFit="1" customWidth="1"/>
    <col min="3" max="3" width="16.28515625" bestFit="1" customWidth="1"/>
    <col min="4" max="4" width="15.7109375" bestFit="1" customWidth="1"/>
    <col min="5" max="5" width="12.7109375" bestFit="1" customWidth="1"/>
    <col min="6" max="6" width="16.28515625" bestFit="1" customWidth="1"/>
    <col min="7" max="7" width="11.28515625" bestFit="1" customWidth="1"/>
    <col min="8" max="8" width="19.28515625" bestFit="1" customWidth="1"/>
    <col min="9" max="9" width="27" bestFit="1" customWidth="1"/>
    <col min="10" max="10" width="20" bestFit="1" customWidth="1"/>
    <col min="11" max="11" width="12.42578125" bestFit="1" customWidth="1"/>
    <col min="12" max="12" width="14.7109375" bestFit="1" customWidth="1"/>
    <col min="13" max="13" width="17.42578125" bestFit="1" customWidth="1"/>
    <col min="14" max="14" width="16" bestFit="1" customWidth="1"/>
    <col min="15" max="15" width="19" bestFit="1" customWidth="1"/>
    <col min="16" max="16" width="23.7109375" bestFit="1" customWidth="1"/>
    <col min="17" max="17" width="12.7109375" bestFit="1" customWidth="1"/>
    <col min="18" max="18" width="19.140625" bestFit="1" customWidth="1"/>
    <col min="19" max="19" width="19.7109375" bestFit="1" customWidth="1"/>
    <col min="20" max="20" width="23.7109375" bestFit="1" customWidth="1"/>
    <col min="21" max="21" width="24.42578125" bestFit="1" customWidth="1"/>
    <col min="22" max="22" width="40.42578125" bestFit="1" customWidth="1"/>
    <col min="23" max="23" width="26.42578125" bestFit="1" customWidth="1"/>
    <col min="24" max="24" width="16.140625" bestFit="1" customWidth="1"/>
    <col min="25" max="25" width="14.7109375" bestFit="1" customWidth="1"/>
    <col min="26" max="29" width="10.42578125" bestFit="1" customWidth="1"/>
    <col min="30" max="30" width="16.140625" bestFit="1" customWidth="1"/>
    <col min="31" max="31" width="22.140625" bestFit="1" customWidth="1"/>
    <col min="32" max="34" width="10.42578125" bestFit="1" customWidth="1"/>
    <col min="35" max="35" width="11.7109375" bestFit="1" customWidth="1"/>
    <col min="36" max="36" width="14.42578125" bestFit="1" customWidth="1"/>
    <col min="37" max="38" width="22.28515625" bestFit="1" customWidth="1"/>
  </cols>
  <sheetData>
    <row r="1" spans="1:38">
      <c r="A1" t="s">
        <v>111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  <c r="Z1" t="s">
        <v>136</v>
      </c>
      <c r="AA1" t="s">
        <v>137</v>
      </c>
      <c r="AB1" t="s">
        <v>138</v>
      </c>
      <c r="AC1" t="s">
        <v>139</v>
      </c>
      <c r="AD1" t="s">
        <v>140</v>
      </c>
      <c r="AE1" t="s">
        <v>141</v>
      </c>
      <c r="AF1" t="s">
        <v>142</v>
      </c>
      <c r="AG1" t="s">
        <v>143</v>
      </c>
      <c r="AH1" t="s">
        <v>144</v>
      </c>
      <c r="AI1" t="s">
        <v>145</v>
      </c>
      <c r="AJ1" t="s">
        <v>146</v>
      </c>
      <c r="AK1" t="s">
        <v>147</v>
      </c>
      <c r="AL1" t="s">
        <v>148</v>
      </c>
    </row>
    <row r="2" spans="1:38">
      <c r="A2">
        <v>1</v>
      </c>
      <c r="B2">
        <v>68</v>
      </c>
      <c r="C2">
        <v>13</v>
      </c>
      <c r="D2">
        <v>1</v>
      </c>
      <c r="E2" t="s">
        <v>149</v>
      </c>
      <c r="H2">
        <v>1.9089629629630001</v>
      </c>
      <c r="I2">
        <v>1.9089629629630001E-2</v>
      </c>
      <c r="J2">
        <v>401</v>
      </c>
      <c r="K2">
        <v>1</v>
      </c>
      <c r="N2">
        <v>0</v>
      </c>
      <c r="O2">
        <v>0</v>
      </c>
      <c r="V2" s="167"/>
      <c r="W2" s="167"/>
      <c r="X2" s="167">
        <v>44882</v>
      </c>
      <c r="Y2" t="s">
        <v>150</v>
      </c>
      <c r="Z2" t="s">
        <v>151</v>
      </c>
      <c r="AA2" t="s">
        <v>152</v>
      </c>
      <c r="AB2" t="s">
        <v>153</v>
      </c>
      <c r="AC2" t="s">
        <v>154</v>
      </c>
      <c r="AD2" t="s">
        <v>155</v>
      </c>
      <c r="AE2" t="s">
        <v>156</v>
      </c>
      <c r="AF2" t="s">
        <v>157</v>
      </c>
      <c r="AG2" t="s">
        <v>158</v>
      </c>
      <c r="AH2" t="s">
        <v>159</v>
      </c>
      <c r="AJ2" t="s">
        <v>94</v>
      </c>
    </row>
    <row r="3" spans="1:38">
      <c r="A3">
        <v>1</v>
      </c>
      <c r="B3">
        <v>68</v>
      </c>
      <c r="C3">
        <v>13</v>
      </c>
      <c r="D3">
        <v>2</v>
      </c>
      <c r="E3" t="s">
        <v>149</v>
      </c>
      <c r="H3">
        <v>2.1949629629629999</v>
      </c>
      <c r="I3">
        <v>2.1949629629629999E-2</v>
      </c>
      <c r="J3">
        <v>402</v>
      </c>
      <c r="K3">
        <v>1</v>
      </c>
      <c r="N3">
        <v>0</v>
      </c>
      <c r="O3">
        <v>0</v>
      </c>
      <c r="V3" s="167"/>
      <c r="W3" s="167"/>
      <c r="X3" s="167">
        <v>44882</v>
      </c>
      <c r="Y3" t="s">
        <v>150</v>
      </c>
      <c r="Z3" t="s">
        <v>160</v>
      </c>
      <c r="AA3" t="s">
        <v>161</v>
      </c>
      <c r="AB3" t="s">
        <v>153</v>
      </c>
      <c r="AC3" t="s">
        <v>162</v>
      </c>
      <c r="AD3" t="s">
        <v>163</v>
      </c>
      <c r="AE3" t="s">
        <v>164</v>
      </c>
      <c r="AF3" t="s">
        <v>165</v>
      </c>
      <c r="AG3" t="s">
        <v>158</v>
      </c>
      <c r="AH3" t="s">
        <v>166</v>
      </c>
      <c r="AJ3" t="s">
        <v>94</v>
      </c>
    </row>
    <row r="4" spans="1:38">
      <c r="A4">
        <v>1</v>
      </c>
      <c r="B4">
        <v>68</v>
      </c>
      <c r="C4">
        <v>13</v>
      </c>
      <c r="D4">
        <v>3</v>
      </c>
      <c r="E4" t="s">
        <v>149</v>
      </c>
      <c r="H4">
        <v>1.5579629629630001</v>
      </c>
      <c r="I4">
        <v>1.557962962963E-2</v>
      </c>
      <c r="J4">
        <v>501</v>
      </c>
      <c r="K4">
        <v>1</v>
      </c>
      <c r="N4">
        <v>0</v>
      </c>
      <c r="O4">
        <v>0</v>
      </c>
      <c r="V4" s="167"/>
      <c r="W4" s="167"/>
      <c r="X4" s="167">
        <v>44882</v>
      </c>
      <c r="Y4" t="s">
        <v>150</v>
      </c>
      <c r="Z4" t="s">
        <v>167</v>
      </c>
      <c r="AA4" t="s">
        <v>168</v>
      </c>
      <c r="AB4" t="s">
        <v>153</v>
      </c>
      <c r="AC4" t="s">
        <v>169</v>
      </c>
      <c r="AD4" t="s">
        <v>170</v>
      </c>
      <c r="AE4" t="s">
        <v>171</v>
      </c>
      <c r="AF4" t="s">
        <v>172</v>
      </c>
      <c r="AG4" t="s">
        <v>173</v>
      </c>
      <c r="AH4" t="s">
        <v>159</v>
      </c>
      <c r="AJ4" t="s">
        <v>94</v>
      </c>
    </row>
    <row r="5" spans="1:38">
      <c r="A5">
        <v>1</v>
      </c>
      <c r="B5">
        <v>68</v>
      </c>
      <c r="C5">
        <v>13</v>
      </c>
      <c r="D5">
        <v>4</v>
      </c>
      <c r="E5" t="s">
        <v>149</v>
      </c>
      <c r="H5">
        <v>1.9059629629629999</v>
      </c>
      <c r="I5">
        <v>1.9059629629629999E-2</v>
      </c>
      <c r="J5">
        <v>502</v>
      </c>
      <c r="K5">
        <v>1</v>
      </c>
      <c r="N5">
        <v>0</v>
      </c>
      <c r="O5">
        <v>0</v>
      </c>
      <c r="V5" s="167"/>
      <c r="W5" s="167"/>
      <c r="X5" s="167">
        <v>44882</v>
      </c>
      <c r="Y5" t="s">
        <v>150</v>
      </c>
      <c r="Z5" t="s">
        <v>174</v>
      </c>
      <c r="AA5" t="s">
        <v>175</v>
      </c>
      <c r="AB5" t="s">
        <v>153</v>
      </c>
      <c r="AC5" t="s">
        <v>176</v>
      </c>
      <c r="AD5" t="s">
        <v>177</v>
      </c>
      <c r="AE5" t="s">
        <v>178</v>
      </c>
      <c r="AF5" t="s">
        <v>179</v>
      </c>
      <c r="AG5" t="s">
        <v>180</v>
      </c>
      <c r="AH5" t="s">
        <v>181</v>
      </c>
      <c r="AJ5" t="s">
        <v>94</v>
      </c>
    </row>
    <row r="6" spans="1:38">
      <c r="A6">
        <v>1</v>
      </c>
      <c r="B6">
        <v>68</v>
      </c>
      <c r="C6">
        <v>13</v>
      </c>
      <c r="D6">
        <v>5</v>
      </c>
      <c r="E6" t="s">
        <v>149</v>
      </c>
      <c r="H6">
        <v>1.554962962963</v>
      </c>
      <c r="I6">
        <v>1.554962962963E-2</v>
      </c>
      <c r="J6">
        <v>601</v>
      </c>
      <c r="K6">
        <v>1</v>
      </c>
      <c r="N6">
        <v>0</v>
      </c>
      <c r="O6">
        <v>0</v>
      </c>
      <c r="V6" s="167"/>
      <c r="W6" s="167"/>
      <c r="X6" s="167">
        <v>44882</v>
      </c>
      <c r="Y6" t="s">
        <v>150</v>
      </c>
      <c r="Z6" t="s">
        <v>182</v>
      </c>
      <c r="AA6" t="s">
        <v>183</v>
      </c>
      <c r="AB6" t="s">
        <v>153</v>
      </c>
      <c r="AC6" t="s">
        <v>184</v>
      </c>
      <c r="AD6" t="s">
        <v>185</v>
      </c>
      <c r="AE6" t="s">
        <v>171</v>
      </c>
      <c r="AF6" t="s">
        <v>186</v>
      </c>
      <c r="AG6" t="s">
        <v>173</v>
      </c>
      <c r="AH6" t="s">
        <v>159</v>
      </c>
      <c r="AJ6" t="s">
        <v>94</v>
      </c>
    </row>
    <row r="7" spans="1:38">
      <c r="A7">
        <v>1</v>
      </c>
      <c r="B7">
        <v>68</v>
      </c>
      <c r="C7">
        <v>13</v>
      </c>
      <c r="D7">
        <v>20</v>
      </c>
      <c r="E7" t="s">
        <v>149</v>
      </c>
      <c r="H7">
        <v>1.9119629629629999</v>
      </c>
      <c r="I7">
        <v>1.911962962963E-2</v>
      </c>
      <c r="J7">
        <v>1302</v>
      </c>
      <c r="K7">
        <v>1</v>
      </c>
      <c r="N7">
        <v>0</v>
      </c>
      <c r="O7">
        <v>0</v>
      </c>
      <c r="V7" s="167"/>
      <c r="W7" s="167"/>
      <c r="X7" s="167">
        <v>44882</v>
      </c>
      <c r="Y7" t="s">
        <v>150</v>
      </c>
      <c r="Z7" t="s">
        <v>187</v>
      </c>
      <c r="AA7" t="s">
        <v>188</v>
      </c>
      <c r="AB7" t="s">
        <v>153</v>
      </c>
      <c r="AC7" t="s">
        <v>189</v>
      </c>
      <c r="AD7" t="s">
        <v>190</v>
      </c>
      <c r="AE7" t="s">
        <v>191</v>
      </c>
      <c r="AF7" t="s">
        <v>192</v>
      </c>
      <c r="AG7" t="s">
        <v>173</v>
      </c>
      <c r="AH7" t="s">
        <v>193</v>
      </c>
      <c r="AJ7" t="s">
        <v>94</v>
      </c>
    </row>
    <row r="8" spans="1:38">
      <c r="A8">
        <v>1</v>
      </c>
      <c r="B8">
        <v>68</v>
      </c>
      <c r="C8">
        <v>13</v>
      </c>
      <c r="D8">
        <v>21</v>
      </c>
      <c r="E8" t="s">
        <v>149</v>
      </c>
      <c r="H8">
        <v>1.552962962963</v>
      </c>
      <c r="I8">
        <v>1.5529629629630001E-2</v>
      </c>
      <c r="J8">
        <v>1401</v>
      </c>
      <c r="K8">
        <v>1</v>
      </c>
      <c r="N8">
        <v>0</v>
      </c>
      <c r="O8">
        <v>0</v>
      </c>
      <c r="V8" s="167"/>
      <c r="W8" s="167"/>
      <c r="X8" s="167">
        <v>44882</v>
      </c>
      <c r="Y8" t="s">
        <v>150</v>
      </c>
      <c r="Z8" t="s">
        <v>194</v>
      </c>
      <c r="AA8" t="s">
        <v>183</v>
      </c>
      <c r="AB8" t="s">
        <v>153</v>
      </c>
      <c r="AC8" t="s">
        <v>195</v>
      </c>
      <c r="AD8" t="s">
        <v>196</v>
      </c>
      <c r="AE8" t="s">
        <v>197</v>
      </c>
      <c r="AF8" t="s">
        <v>198</v>
      </c>
      <c r="AG8" t="s">
        <v>199</v>
      </c>
      <c r="AH8" t="s">
        <v>159</v>
      </c>
      <c r="AJ8" t="s">
        <v>94</v>
      </c>
    </row>
    <row r="9" spans="1:38">
      <c r="A9">
        <v>1</v>
      </c>
      <c r="B9">
        <v>68</v>
      </c>
      <c r="C9">
        <v>13</v>
      </c>
      <c r="D9">
        <v>22</v>
      </c>
      <c r="E9" t="s">
        <v>149</v>
      </c>
      <c r="H9">
        <v>1.8679629629629999</v>
      </c>
      <c r="I9">
        <v>1.8679629629630001E-2</v>
      </c>
      <c r="J9">
        <v>1402</v>
      </c>
      <c r="K9">
        <v>1</v>
      </c>
      <c r="N9">
        <v>1</v>
      </c>
      <c r="O9">
        <v>0</v>
      </c>
      <c r="V9" s="167"/>
      <c r="W9" s="167"/>
      <c r="X9" s="167">
        <v>44882</v>
      </c>
      <c r="Y9" t="s">
        <v>150</v>
      </c>
      <c r="Z9" t="s">
        <v>200</v>
      </c>
      <c r="AA9" t="s">
        <v>201</v>
      </c>
      <c r="AB9" t="s">
        <v>153</v>
      </c>
      <c r="AC9" t="s">
        <v>202</v>
      </c>
      <c r="AD9" t="s">
        <v>203</v>
      </c>
      <c r="AE9" t="s">
        <v>204</v>
      </c>
      <c r="AF9" t="s">
        <v>205</v>
      </c>
      <c r="AG9" t="s">
        <v>199</v>
      </c>
      <c r="AH9" t="s">
        <v>181</v>
      </c>
      <c r="AJ9" t="s">
        <v>206</v>
      </c>
    </row>
    <row r="10" spans="1:38">
      <c r="A10">
        <v>1</v>
      </c>
      <c r="B10">
        <v>68</v>
      </c>
      <c r="C10">
        <v>13</v>
      </c>
      <c r="D10">
        <v>23</v>
      </c>
      <c r="E10" t="s">
        <v>149</v>
      </c>
      <c r="H10">
        <v>1.5679629629630001</v>
      </c>
      <c r="I10">
        <v>1.5679629629630001E-2</v>
      </c>
      <c r="J10">
        <v>1501</v>
      </c>
      <c r="K10">
        <v>1</v>
      </c>
      <c r="N10">
        <v>8</v>
      </c>
      <c r="O10">
        <v>0</v>
      </c>
      <c r="R10" t="s">
        <v>207</v>
      </c>
      <c r="S10" t="s">
        <v>208</v>
      </c>
      <c r="V10" s="167"/>
      <c r="W10" s="167"/>
      <c r="X10" s="167">
        <v>44882</v>
      </c>
      <c r="Y10" t="s">
        <v>150</v>
      </c>
      <c r="Z10" t="s">
        <v>209</v>
      </c>
      <c r="AA10" t="s">
        <v>168</v>
      </c>
      <c r="AB10" t="s">
        <v>153</v>
      </c>
      <c r="AC10" t="s">
        <v>202</v>
      </c>
      <c r="AD10" t="s">
        <v>210</v>
      </c>
      <c r="AE10" t="s">
        <v>211</v>
      </c>
      <c r="AF10" t="s">
        <v>212</v>
      </c>
      <c r="AG10" t="s">
        <v>180</v>
      </c>
      <c r="AH10" t="s">
        <v>213</v>
      </c>
      <c r="AJ10" t="s">
        <v>214</v>
      </c>
    </row>
    <row r="11" spans="1:38">
      <c r="A11">
        <v>1</v>
      </c>
      <c r="B11">
        <v>68</v>
      </c>
      <c r="C11">
        <v>13</v>
      </c>
      <c r="D11">
        <v>24</v>
      </c>
      <c r="E11" t="s">
        <v>149</v>
      </c>
      <c r="H11">
        <v>1.902962962963</v>
      </c>
      <c r="I11">
        <v>1.902962962963E-2</v>
      </c>
      <c r="J11">
        <v>1502</v>
      </c>
      <c r="K11">
        <v>1</v>
      </c>
      <c r="N11">
        <v>3</v>
      </c>
      <c r="O11">
        <v>0</v>
      </c>
      <c r="V11" s="167"/>
      <c r="W11" s="167"/>
      <c r="X11" s="167">
        <v>44882</v>
      </c>
      <c r="Y11" t="s">
        <v>150</v>
      </c>
      <c r="Z11" t="s">
        <v>215</v>
      </c>
      <c r="AA11" t="s">
        <v>216</v>
      </c>
      <c r="AB11" t="s">
        <v>153</v>
      </c>
      <c r="AC11" t="s">
        <v>217</v>
      </c>
      <c r="AD11" t="s">
        <v>218</v>
      </c>
      <c r="AE11" t="s">
        <v>219</v>
      </c>
      <c r="AF11" t="s">
        <v>220</v>
      </c>
      <c r="AG11" t="s">
        <v>173</v>
      </c>
      <c r="AH11" t="s">
        <v>221</v>
      </c>
      <c r="AJ11" t="s">
        <v>222</v>
      </c>
    </row>
    <row r="12" spans="1:38">
      <c r="A12">
        <v>1</v>
      </c>
      <c r="B12">
        <v>68</v>
      </c>
      <c r="C12">
        <v>13</v>
      </c>
      <c r="D12">
        <v>25</v>
      </c>
      <c r="E12" t="s">
        <v>149</v>
      </c>
      <c r="H12">
        <v>1.564962962963</v>
      </c>
      <c r="I12">
        <v>1.5649629629629999E-2</v>
      </c>
      <c r="J12">
        <v>1601</v>
      </c>
      <c r="K12">
        <v>1</v>
      </c>
      <c r="N12">
        <v>0</v>
      </c>
      <c r="O12">
        <v>0</v>
      </c>
      <c r="V12" s="167"/>
      <c r="W12" s="167"/>
      <c r="X12" s="167">
        <v>44882</v>
      </c>
      <c r="Y12" t="s">
        <v>150</v>
      </c>
      <c r="Z12" t="s">
        <v>223</v>
      </c>
      <c r="AA12" t="s">
        <v>183</v>
      </c>
      <c r="AB12" t="s">
        <v>153</v>
      </c>
      <c r="AC12" t="s">
        <v>224</v>
      </c>
      <c r="AD12" t="s">
        <v>225</v>
      </c>
      <c r="AE12" t="s">
        <v>226</v>
      </c>
      <c r="AF12" t="s">
        <v>227</v>
      </c>
      <c r="AG12" t="s">
        <v>158</v>
      </c>
      <c r="AH12" t="s">
        <v>228</v>
      </c>
      <c r="AJ12" t="s">
        <v>94</v>
      </c>
    </row>
    <row r="13" spans="1:38">
      <c r="A13">
        <v>1</v>
      </c>
      <c r="B13">
        <v>68</v>
      </c>
      <c r="C13">
        <v>13</v>
      </c>
      <c r="D13">
        <v>26</v>
      </c>
      <c r="E13" t="s">
        <v>149</v>
      </c>
      <c r="H13">
        <v>1.9079629629629999</v>
      </c>
      <c r="I13">
        <v>1.9079629629630002E-2</v>
      </c>
      <c r="J13">
        <v>1602</v>
      </c>
      <c r="K13">
        <v>1</v>
      </c>
      <c r="N13">
        <v>1</v>
      </c>
      <c r="O13">
        <v>0</v>
      </c>
      <c r="V13" s="167"/>
      <c r="W13" s="167"/>
      <c r="X13" s="167">
        <v>44882</v>
      </c>
      <c r="Y13" t="s">
        <v>150</v>
      </c>
      <c r="Z13" t="s">
        <v>229</v>
      </c>
      <c r="AA13" t="s">
        <v>230</v>
      </c>
      <c r="AB13" t="s">
        <v>153</v>
      </c>
      <c r="AC13" t="s">
        <v>231</v>
      </c>
      <c r="AD13" t="s">
        <v>232</v>
      </c>
      <c r="AE13" t="s">
        <v>178</v>
      </c>
      <c r="AF13" t="s">
        <v>233</v>
      </c>
      <c r="AG13" t="s">
        <v>180</v>
      </c>
      <c r="AH13" t="s">
        <v>181</v>
      </c>
      <c r="AJ13" t="s">
        <v>206</v>
      </c>
    </row>
    <row r="14" spans="1:38">
      <c r="A14">
        <v>1</v>
      </c>
      <c r="B14">
        <v>68</v>
      </c>
      <c r="C14">
        <v>13</v>
      </c>
      <c r="D14">
        <v>27</v>
      </c>
      <c r="E14" t="s">
        <v>149</v>
      </c>
      <c r="H14">
        <v>1.5659629629630001</v>
      </c>
      <c r="I14">
        <v>1.5659629629629999E-2</v>
      </c>
      <c r="J14">
        <v>1701</v>
      </c>
      <c r="K14">
        <v>1</v>
      </c>
      <c r="N14">
        <v>1</v>
      </c>
      <c r="O14">
        <v>0</v>
      </c>
      <c r="R14" t="s">
        <v>207</v>
      </c>
      <c r="S14" t="s">
        <v>208</v>
      </c>
      <c r="V14" s="167"/>
      <c r="W14" s="167"/>
      <c r="X14" s="167">
        <v>44882</v>
      </c>
      <c r="Y14" t="s">
        <v>150</v>
      </c>
      <c r="Z14" t="s">
        <v>234</v>
      </c>
      <c r="AA14" t="s">
        <v>168</v>
      </c>
      <c r="AB14" t="s">
        <v>153</v>
      </c>
      <c r="AC14" t="s">
        <v>235</v>
      </c>
      <c r="AD14" t="s">
        <v>236</v>
      </c>
      <c r="AE14" t="s">
        <v>211</v>
      </c>
      <c r="AF14" t="s">
        <v>237</v>
      </c>
      <c r="AG14" t="s">
        <v>158</v>
      </c>
      <c r="AH14" t="s">
        <v>159</v>
      </c>
      <c r="AJ14" t="s">
        <v>206</v>
      </c>
    </row>
    <row r="15" spans="1:38">
      <c r="A15">
        <v>1</v>
      </c>
      <c r="B15">
        <v>68</v>
      </c>
      <c r="C15">
        <v>13</v>
      </c>
      <c r="D15">
        <v>28</v>
      </c>
      <c r="E15" t="s">
        <v>149</v>
      </c>
      <c r="H15">
        <v>1.9169629629630001</v>
      </c>
      <c r="I15">
        <v>1.9169629629630001E-2</v>
      </c>
      <c r="J15">
        <v>1702</v>
      </c>
      <c r="K15">
        <v>1</v>
      </c>
      <c r="N15">
        <v>1</v>
      </c>
      <c r="O15">
        <v>0</v>
      </c>
      <c r="V15" s="167"/>
      <c r="W15" s="167"/>
      <c r="X15" s="167">
        <v>44882</v>
      </c>
      <c r="Y15" t="s">
        <v>150</v>
      </c>
      <c r="Z15" t="s">
        <v>238</v>
      </c>
      <c r="AA15" t="s">
        <v>175</v>
      </c>
      <c r="AB15" t="s">
        <v>153</v>
      </c>
      <c r="AC15" t="s">
        <v>239</v>
      </c>
      <c r="AD15" t="s">
        <v>240</v>
      </c>
      <c r="AE15" t="s">
        <v>241</v>
      </c>
      <c r="AF15" t="s">
        <v>242</v>
      </c>
      <c r="AG15" t="s">
        <v>173</v>
      </c>
      <c r="AH15" t="s">
        <v>221</v>
      </c>
      <c r="AJ15" t="s">
        <v>206</v>
      </c>
    </row>
    <row r="16" spans="1:38">
      <c r="A16">
        <v>1</v>
      </c>
      <c r="B16">
        <v>68</v>
      </c>
      <c r="C16">
        <v>13</v>
      </c>
      <c r="D16">
        <v>29</v>
      </c>
      <c r="E16" t="s">
        <v>149</v>
      </c>
      <c r="H16">
        <v>1.5539629629630001</v>
      </c>
      <c r="I16">
        <v>1.553962962963E-2</v>
      </c>
      <c r="J16">
        <v>1801</v>
      </c>
      <c r="K16">
        <v>1</v>
      </c>
      <c r="N16">
        <v>0</v>
      </c>
      <c r="O16">
        <v>0</v>
      </c>
      <c r="V16" s="167"/>
      <c r="W16" s="167"/>
      <c r="X16" s="167">
        <v>44882</v>
      </c>
      <c r="Y16" t="s">
        <v>150</v>
      </c>
      <c r="Z16" t="s">
        <v>243</v>
      </c>
      <c r="AA16" t="s">
        <v>183</v>
      </c>
      <c r="AB16" t="s">
        <v>153</v>
      </c>
      <c r="AC16" t="s">
        <v>244</v>
      </c>
      <c r="AD16" t="s">
        <v>245</v>
      </c>
      <c r="AE16" t="s">
        <v>197</v>
      </c>
      <c r="AF16" t="s">
        <v>246</v>
      </c>
      <c r="AG16" t="s">
        <v>247</v>
      </c>
      <c r="AH16" t="s">
        <v>248</v>
      </c>
      <c r="AJ16" t="s">
        <v>94</v>
      </c>
    </row>
    <row r="17" spans="1:36">
      <c r="A17">
        <v>1</v>
      </c>
      <c r="B17">
        <v>68</v>
      </c>
      <c r="C17">
        <v>13</v>
      </c>
      <c r="D17">
        <v>30</v>
      </c>
      <c r="E17" t="s">
        <v>149</v>
      </c>
      <c r="H17">
        <v>1.9089629629630001</v>
      </c>
      <c r="I17">
        <v>1.9089629629630001E-2</v>
      </c>
      <c r="J17">
        <v>1802</v>
      </c>
      <c r="K17">
        <v>1</v>
      </c>
      <c r="N17">
        <v>8</v>
      </c>
      <c r="O17">
        <v>0</v>
      </c>
      <c r="R17" t="s">
        <v>207</v>
      </c>
      <c r="S17" t="s">
        <v>208</v>
      </c>
      <c r="V17" s="167"/>
      <c r="W17" s="167"/>
      <c r="X17" s="167">
        <v>44882</v>
      </c>
      <c r="Y17" t="s">
        <v>150</v>
      </c>
      <c r="Z17" t="s">
        <v>249</v>
      </c>
      <c r="AA17" t="s">
        <v>250</v>
      </c>
      <c r="AB17" t="s">
        <v>153</v>
      </c>
      <c r="AC17" t="s">
        <v>251</v>
      </c>
      <c r="AD17" t="s">
        <v>252</v>
      </c>
      <c r="AE17" t="s">
        <v>253</v>
      </c>
      <c r="AF17" t="s">
        <v>254</v>
      </c>
      <c r="AG17" t="s">
        <v>158</v>
      </c>
      <c r="AH17" t="s">
        <v>181</v>
      </c>
      <c r="AJ17" t="s">
        <v>214</v>
      </c>
    </row>
    <row r="18" spans="1:36">
      <c r="A18">
        <v>1</v>
      </c>
      <c r="B18">
        <v>68</v>
      </c>
      <c r="C18">
        <v>13</v>
      </c>
      <c r="D18">
        <v>31</v>
      </c>
      <c r="E18" t="s">
        <v>149</v>
      </c>
      <c r="H18">
        <v>1.5559629629630001</v>
      </c>
      <c r="I18">
        <v>1.5559629629629999E-2</v>
      </c>
      <c r="J18">
        <v>1901</v>
      </c>
      <c r="K18">
        <v>1</v>
      </c>
      <c r="N18">
        <v>8</v>
      </c>
      <c r="O18">
        <v>0</v>
      </c>
      <c r="R18" t="s">
        <v>207</v>
      </c>
      <c r="S18" t="s">
        <v>208</v>
      </c>
      <c r="V18" s="167"/>
      <c r="W18" s="167"/>
      <c r="X18" s="167">
        <v>44882</v>
      </c>
      <c r="Y18" t="s">
        <v>150</v>
      </c>
      <c r="Z18" t="s">
        <v>255</v>
      </c>
      <c r="AA18" t="s">
        <v>168</v>
      </c>
      <c r="AB18" t="s">
        <v>153</v>
      </c>
      <c r="AC18" t="s">
        <v>256</v>
      </c>
      <c r="AD18" t="s">
        <v>257</v>
      </c>
      <c r="AE18" t="s">
        <v>197</v>
      </c>
      <c r="AF18" t="s">
        <v>258</v>
      </c>
      <c r="AG18" t="s">
        <v>247</v>
      </c>
      <c r="AH18" t="s">
        <v>159</v>
      </c>
      <c r="AJ18" t="s">
        <v>214</v>
      </c>
    </row>
    <row r="19" spans="1:36">
      <c r="A19">
        <v>1</v>
      </c>
      <c r="B19">
        <v>68</v>
      </c>
      <c r="C19">
        <v>13</v>
      </c>
      <c r="D19">
        <v>32</v>
      </c>
      <c r="E19" t="s">
        <v>149</v>
      </c>
      <c r="H19">
        <v>1.546962962963</v>
      </c>
      <c r="I19">
        <v>1.546962962963E-2</v>
      </c>
      <c r="J19">
        <v>2001</v>
      </c>
      <c r="K19">
        <v>1</v>
      </c>
      <c r="N19">
        <v>0</v>
      </c>
      <c r="O19">
        <v>0</v>
      </c>
      <c r="V19" s="167"/>
      <c r="W19" s="167"/>
      <c r="X19" s="167">
        <v>44882</v>
      </c>
      <c r="Y19" t="s">
        <v>150</v>
      </c>
      <c r="Z19" t="s">
        <v>259</v>
      </c>
      <c r="AA19" t="s">
        <v>183</v>
      </c>
      <c r="AB19" t="s">
        <v>153</v>
      </c>
      <c r="AC19" t="s">
        <v>260</v>
      </c>
      <c r="AD19" t="s">
        <v>261</v>
      </c>
      <c r="AE19" t="s">
        <v>211</v>
      </c>
      <c r="AF19" t="s">
        <v>262</v>
      </c>
      <c r="AG19" t="s">
        <v>158</v>
      </c>
      <c r="AH19" t="s">
        <v>263</v>
      </c>
      <c r="AJ19" t="s">
        <v>94</v>
      </c>
    </row>
    <row r="20" spans="1:36">
      <c r="A20">
        <v>1</v>
      </c>
      <c r="B20">
        <v>68</v>
      </c>
      <c r="C20">
        <v>13</v>
      </c>
      <c r="D20">
        <v>33</v>
      </c>
      <c r="E20" t="s">
        <v>149</v>
      </c>
      <c r="H20">
        <v>1.820962962963</v>
      </c>
      <c r="I20">
        <v>1.8209629629629999E-2</v>
      </c>
      <c r="J20">
        <v>2002</v>
      </c>
      <c r="K20">
        <v>1</v>
      </c>
      <c r="N20">
        <v>1</v>
      </c>
      <c r="O20">
        <v>0</v>
      </c>
      <c r="V20" s="167"/>
      <c r="W20" s="167"/>
      <c r="X20" s="167">
        <v>44882</v>
      </c>
      <c r="Y20" t="s">
        <v>150</v>
      </c>
      <c r="Z20" t="s">
        <v>264</v>
      </c>
      <c r="AA20" t="s">
        <v>201</v>
      </c>
      <c r="AB20" t="s">
        <v>153</v>
      </c>
      <c r="AC20" t="s">
        <v>265</v>
      </c>
      <c r="AD20" t="s">
        <v>266</v>
      </c>
      <c r="AE20" t="s">
        <v>267</v>
      </c>
      <c r="AF20" t="s">
        <v>268</v>
      </c>
      <c r="AG20" t="s">
        <v>199</v>
      </c>
      <c r="AH20" t="s">
        <v>159</v>
      </c>
      <c r="AJ20" t="s">
        <v>206</v>
      </c>
    </row>
    <row r="21" spans="1:36">
      <c r="A21">
        <v>1</v>
      </c>
      <c r="B21">
        <v>68</v>
      </c>
      <c r="C21">
        <v>13</v>
      </c>
      <c r="D21">
        <v>34</v>
      </c>
      <c r="E21" t="s">
        <v>149</v>
      </c>
      <c r="H21">
        <v>1.566962962963</v>
      </c>
      <c r="I21">
        <v>1.5669629629629998E-2</v>
      </c>
      <c r="J21">
        <v>2101</v>
      </c>
      <c r="K21">
        <v>1</v>
      </c>
      <c r="N21">
        <v>8</v>
      </c>
      <c r="O21">
        <v>0</v>
      </c>
      <c r="R21" t="s">
        <v>207</v>
      </c>
      <c r="S21" t="s">
        <v>208</v>
      </c>
      <c r="V21" s="167"/>
      <c r="W21" s="167"/>
      <c r="X21" s="167">
        <v>44882</v>
      </c>
      <c r="Y21" t="s">
        <v>150</v>
      </c>
      <c r="Z21" t="s">
        <v>269</v>
      </c>
      <c r="AA21" t="s">
        <v>168</v>
      </c>
      <c r="AB21" t="s">
        <v>153</v>
      </c>
      <c r="AC21" t="s">
        <v>270</v>
      </c>
      <c r="AD21" t="s">
        <v>271</v>
      </c>
      <c r="AE21" t="s">
        <v>156</v>
      </c>
      <c r="AF21" t="s">
        <v>272</v>
      </c>
      <c r="AG21" t="s">
        <v>158</v>
      </c>
      <c r="AH21" t="s">
        <v>213</v>
      </c>
      <c r="AJ21" t="s">
        <v>214</v>
      </c>
    </row>
    <row r="22" spans="1:36">
      <c r="A22">
        <v>1</v>
      </c>
      <c r="B22">
        <v>68</v>
      </c>
      <c r="C22">
        <v>13</v>
      </c>
      <c r="D22">
        <v>35</v>
      </c>
      <c r="E22" t="s">
        <v>149</v>
      </c>
      <c r="H22">
        <v>1.8999629629629999</v>
      </c>
      <c r="I22">
        <v>1.8999629629630001E-2</v>
      </c>
      <c r="J22">
        <v>2102</v>
      </c>
      <c r="K22">
        <v>1</v>
      </c>
      <c r="N22">
        <v>1</v>
      </c>
      <c r="O22">
        <v>0</v>
      </c>
      <c r="V22" s="167"/>
      <c r="W22" s="167"/>
      <c r="X22" s="167">
        <v>44882</v>
      </c>
      <c r="Y22" t="s">
        <v>150</v>
      </c>
      <c r="Z22" t="s">
        <v>273</v>
      </c>
      <c r="AA22" t="s">
        <v>216</v>
      </c>
      <c r="AB22" t="s">
        <v>153</v>
      </c>
      <c r="AC22" t="s">
        <v>274</v>
      </c>
      <c r="AD22" t="s">
        <v>275</v>
      </c>
      <c r="AE22" t="s">
        <v>178</v>
      </c>
      <c r="AF22" t="s">
        <v>276</v>
      </c>
      <c r="AG22" t="s">
        <v>180</v>
      </c>
      <c r="AH22" t="s">
        <v>181</v>
      </c>
      <c r="AJ22" t="s">
        <v>206</v>
      </c>
    </row>
    <row r="23" spans="1:36">
      <c r="A23">
        <v>1</v>
      </c>
      <c r="B23">
        <v>68</v>
      </c>
      <c r="C23">
        <v>13</v>
      </c>
      <c r="D23">
        <v>36</v>
      </c>
      <c r="E23" t="s">
        <v>149</v>
      </c>
      <c r="H23">
        <v>1.558962962963</v>
      </c>
      <c r="I23">
        <v>1.558962962963E-2</v>
      </c>
      <c r="J23">
        <v>2201</v>
      </c>
      <c r="K23">
        <v>1</v>
      </c>
      <c r="N23">
        <v>0</v>
      </c>
      <c r="O23">
        <v>0</v>
      </c>
      <c r="V23" s="167"/>
      <c r="W23" s="167"/>
      <c r="X23" s="167">
        <v>44882</v>
      </c>
      <c r="Y23" t="s">
        <v>150</v>
      </c>
      <c r="Z23" t="s">
        <v>277</v>
      </c>
      <c r="AA23" t="s">
        <v>183</v>
      </c>
      <c r="AB23" t="s">
        <v>153</v>
      </c>
      <c r="AC23" t="s">
        <v>278</v>
      </c>
      <c r="AD23" t="s">
        <v>279</v>
      </c>
      <c r="AE23" t="s">
        <v>211</v>
      </c>
      <c r="AF23" t="s">
        <v>280</v>
      </c>
      <c r="AG23" t="s">
        <v>247</v>
      </c>
      <c r="AH23" t="s">
        <v>159</v>
      </c>
      <c r="AJ23" t="s">
        <v>94</v>
      </c>
    </row>
    <row r="24" spans="1:36">
      <c r="A24">
        <v>1</v>
      </c>
      <c r="B24">
        <v>68</v>
      </c>
      <c r="C24">
        <v>13</v>
      </c>
      <c r="D24">
        <v>37</v>
      </c>
      <c r="E24" t="s">
        <v>149</v>
      </c>
      <c r="H24">
        <v>1.9109629629630001</v>
      </c>
      <c r="I24">
        <v>1.910962962963E-2</v>
      </c>
      <c r="J24">
        <v>2202</v>
      </c>
      <c r="K24">
        <v>1</v>
      </c>
      <c r="N24">
        <v>1</v>
      </c>
      <c r="O24">
        <v>0</v>
      </c>
      <c r="V24" s="167"/>
      <c r="W24" s="167"/>
      <c r="X24" s="167">
        <v>44882</v>
      </c>
      <c r="Y24" t="s">
        <v>150</v>
      </c>
      <c r="Z24" t="s">
        <v>281</v>
      </c>
      <c r="AA24" t="s">
        <v>230</v>
      </c>
      <c r="AB24" t="s">
        <v>153</v>
      </c>
      <c r="AC24" t="s">
        <v>282</v>
      </c>
      <c r="AD24" t="s">
        <v>283</v>
      </c>
      <c r="AE24" t="s">
        <v>178</v>
      </c>
      <c r="AF24" t="s">
        <v>284</v>
      </c>
      <c r="AG24" t="s">
        <v>180</v>
      </c>
      <c r="AH24" t="s">
        <v>181</v>
      </c>
      <c r="AJ24" t="s">
        <v>206</v>
      </c>
    </row>
    <row r="25" spans="1:36">
      <c r="A25">
        <v>1</v>
      </c>
      <c r="B25">
        <v>68</v>
      </c>
      <c r="C25">
        <v>13</v>
      </c>
      <c r="D25">
        <v>38</v>
      </c>
      <c r="E25" t="s">
        <v>149</v>
      </c>
      <c r="H25">
        <v>1.5519629629630001</v>
      </c>
      <c r="I25">
        <v>1.5519629629629999E-2</v>
      </c>
      <c r="J25">
        <v>2301</v>
      </c>
      <c r="K25">
        <v>1</v>
      </c>
      <c r="N25">
        <v>1</v>
      </c>
      <c r="O25">
        <v>0</v>
      </c>
      <c r="V25" s="167"/>
      <c r="W25" s="167"/>
      <c r="X25" s="167">
        <v>44882</v>
      </c>
      <c r="Y25" t="s">
        <v>150</v>
      </c>
      <c r="Z25" t="s">
        <v>285</v>
      </c>
      <c r="AA25" t="s">
        <v>168</v>
      </c>
      <c r="AB25" t="s">
        <v>153</v>
      </c>
      <c r="AC25" t="s">
        <v>286</v>
      </c>
      <c r="AD25" t="s">
        <v>287</v>
      </c>
      <c r="AE25" t="s">
        <v>211</v>
      </c>
      <c r="AF25" t="s">
        <v>288</v>
      </c>
      <c r="AG25" t="s">
        <v>247</v>
      </c>
      <c r="AH25" t="s">
        <v>159</v>
      </c>
      <c r="AJ25" t="s">
        <v>206</v>
      </c>
    </row>
    <row r="26" spans="1:36">
      <c r="A26">
        <v>1</v>
      </c>
      <c r="B26">
        <v>68</v>
      </c>
      <c r="C26">
        <v>13</v>
      </c>
      <c r="D26">
        <v>39</v>
      </c>
      <c r="E26" t="s">
        <v>149</v>
      </c>
      <c r="H26">
        <v>1.9209629629630001</v>
      </c>
      <c r="I26">
        <v>1.920962962963E-2</v>
      </c>
      <c r="J26">
        <v>2302</v>
      </c>
      <c r="K26">
        <v>1</v>
      </c>
      <c r="N26">
        <v>0</v>
      </c>
      <c r="O26">
        <v>0</v>
      </c>
      <c r="V26" s="167"/>
      <c r="W26" s="167"/>
      <c r="X26" s="167">
        <v>44882</v>
      </c>
      <c r="Y26" t="s">
        <v>150</v>
      </c>
      <c r="Z26" t="s">
        <v>289</v>
      </c>
      <c r="AA26" t="s">
        <v>175</v>
      </c>
      <c r="AB26" t="s">
        <v>153</v>
      </c>
      <c r="AC26" t="s">
        <v>290</v>
      </c>
      <c r="AD26" t="s">
        <v>291</v>
      </c>
      <c r="AE26" t="s">
        <v>292</v>
      </c>
      <c r="AF26" t="s">
        <v>293</v>
      </c>
      <c r="AG26" t="s">
        <v>180</v>
      </c>
      <c r="AH26" t="s">
        <v>181</v>
      </c>
      <c r="AJ26" t="s">
        <v>94</v>
      </c>
    </row>
    <row r="27" spans="1:36">
      <c r="A27">
        <v>1</v>
      </c>
      <c r="B27">
        <v>68</v>
      </c>
      <c r="C27">
        <v>13</v>
      </c>
      <c r="D27">
        <v>40</v>
      </c>
      <c r="E27" t="s">
        <v>149</v>
      </c>
      <c r="H27">
        <v>3.003962962963</v>
      </c>
      <c r="I27">
        <v>3.0039629629629999E-2</v>
      </c>
      <c r="J27">
        <v>2400</v>
      </c>
      <c r="K27">
        <v>1</v>
      </c>
      <c r="N27">
        <v>0</v>
      </c>
      <c r="O27">
        <v>0</v>
      </c>
      <c r="V27" s="167"/>
      <c r="W27" s="167"/>
      <c r="X27" s="167">
        <v>44882</v>
      </c>
      <c r="Y27" t="s">
        <v>150</v>
      </c>
      <c r="Z27" t="s">
        <v>294</v>
      </c>
      <c r="AA27" t="s">
        <v>295</v>
      </c>
      <c r="AB27" t="s">
        <v>153</v>
      </c>
      <c r="AC27" t="s">
        <v>296</v>
      </c>
      <c r="AD27" t="s">
        <v>297</v>
      </c>
      <c r="AE27" t="s">
        <v>298</v>
      </c>
      <c r="AF27" t="s">
        <v>299</v>
      </c>
      <c r="AG27" t="s">
        <v>247</v>
      </c>
      <c r="AH27" t="s">
        <v>300</v>
      </c>
      <c r="AJ27" t="s">
        <v>94</v>
      </c>
    </row>
    <row r="28" spans="1:36">
      <c r="A28">
        <v>1</v>
      </c>
      <c r="B28">
        <v>68</v>
      </c>
      <c r="C28">
        <v>13</v>
      </c>
      <c r="D28">
        <v>41</v>
      </c>
      <c r="E28" t="s">
        <v>149</v>
      </c>
      <c r="H28">
        <v>2.5129629629629999</v>
      </c>
      <c r="I28">
        <v>2.5129629629630001E-2</v>
      </c>
      <c r="J28">
        <v>2500</v>
      </c>
      <c r="K28">
        <v>1</v>
      </c>
      <c r="N28">
        <v>0</v>
      </c>
      <c r="O28">
        <v>0</v>
      </c>
      <c r="V28" s="167"/>
      <c r="W28" s="167"/>
      <c r="X28" s="167">
        <v>44882</v>
      </c>
      <c r="Y28" t="s">
        <v>150</v>
      </c>
      <c r="Z28" t="s">
        <v>301</v>
      </c>
      <c r="AA28" t="s">
        <v>302</v>
      </c>
      <c r="AB28" t="s">
        <v>153</v>
      </c>
      <c r="AC28" t="s">
        <v>303</v>
      </c>
      <c r="AD28" t="s">
        <v>304</v>
      </c>
      <c r="AE28" t="s">
        <v>253</v>
      </c>
      <c r="AF28" t="s">
        <v>305</v>
      </c>
      <c r="AG28" t="s">
        <v>199</v>
      </c>
      <c r="AH28" t="s">
        <v>181</v>
      </c>
      <c r="AJ28" t="s">
        <v>94</v>
      </c>
    </row>
    <row r="29" spans="1:36">
      <c r="A29">
        <v>1</v>
      </c>
      <c r="B29">
        <v>68</v>
      </c>
      <c r="C29">
        <v>13</v>
      </c>
      <c r="D29">
        <v>42</v>
      </c>
      <c r="E29" t="s">
        <v>149</v>
      </c>
      <c r="H29">
        <v>2.5069629629630001</v>
      </c>
      <c r="I29">
        <v>2.506962962963E-2</v>
      </c>
      <c r="J29">
        <v>2600</v>
      </c>
      <c r="K29">
        <v>1</v>
      </c>
      <c r="N29">
        <v>0</v>
      </c>
      <c r="O29">
        <v>0</v>
      </c>
      <c r="V29" s="167"/>
      <c r="W29" s="167"/>
      <c r="X29" s="167">
        <v>44882</v>
      </c>
      <c r="Y29" t="s">
        <v>150</v>
      </c>
      <c r="Z29" t="s">
        <v>306</v>
      </c>
      <c r="AA29" t="s">
        <v>302</v>
      </c>
      <c r="AB29" t="s">
        <v>153</v>
      </c>
      <c r="AC29" t="s">
        <v>307</v>
      </c>
      <c r="AD29" t="s">
        <v>308</v>
      </c>
      <c r="AE29" t="s">
        <v>309</v>
      </c>
      <c r="AF29" t="s">
        <v>310</v>
      </c>
      <c r="AG29" t="s">
        <v>199</v>
      </c>
      <c r="AH29" t="s">
        <v>181</v>
      </c>
      <c r="AJ29" t="s">
        <v>94</v>
      </c>
    </row>
    <row r="30" spans="1:36">
      <c r="A30">
        <v>1</v>
      </c>
      <c r="B30">
        <v>68</v>
      </c>
      <c r="C30">
        <v>13</v>
      </c>
      <c r="D30">
        <v>43</v>
      </c>
      <c r="E30" t="s">
        <v>149</v>
      </c>
      <c r="H30">
        <v>2.527962962963</v>
      </c>
      <c r="I30">
        <v>2.5279629629629999E-2</v>
      </c>
      <c r="J30">
        <v>2700</v>
      </c>
      <c r="K30">
        <v>1</v>
      </c>
      <c r="N30">
        <v>0</v>
      </c>
      <c r="O30">
        <v>0</v>
      </c>
      <c r="V30" s="167"/>
      <c r="W30" s="167"/>
      <c r="X30" s="167">
        <v>44882</v>
      </c>
      <c r="Y30" t="s">
        <v>150</v>
      </c>
      <c r="Z30" t="s">
        <v>311</v>
      </c>
      <c r="AA30" t="s">
        <v>302</v>
      </c>
      <c r="AB30" t="s">
        <v>153</v>
      </c>
      <c r="AC30" t="s">
        <v>312</v>
      </c>
      <c r="AD30" t="s">
        <v>313</v>
      </c>
      <c r="AE30" t="s">
        <v>314</v>
      </c>
      <c r="AF30" t="s">
        <v>315</v>
      </c>
      <c r="AG30" t="s">
        <v>199</v>
      </c>
      <c r="AH30" t="s">
        <v>181</v>
      </c>
      <c r="AJ30" t="s">
        <v>94</v>
      </c>
    </row>
    <row r="31" spans="1:36">
      <c r="A31">
        <v>1</v>
      </c>
      <c r="B31">
        <v>68</v>
      </c>
      <c r="C31">
        <v>13</v>
      </c>
      <c r="D31">
        <v>44</v>
      </c>
      <c r="E31" t="s">
        <v>149</v>
      </c>
      <c r="H31">
        <v>2.5109629629630001</v>
      </c>
      <c r="I31">
        <v>2.5109629629629999E-2</v>
      </c>
      <c r="J31">
        <v>2800</v>
      </c>
      <c r="K31">
        <v>1</v>
      </c>
      <c r="N31">
        <v>0</v>
      </c>
      <c r="O31">
        <v>0</v>
      </c>
      <c r="V31" s="167"/>
      <c r="W31" s="167"/>
      <c r="X31" s="167">
        <v>44882</v>
      </c>
      <c r="Y31" t="s">
        <v>150</v>
      </c>
      <c r="Z31" t="s">
        <v>316</v>
      </c>
      <c r="AA31" t="s">
        <v>302</v>
      </c>
      <c r="AB31" t="s">
        <v>153</v>
      </c>
      <c r="AC31" t="s">
        <v>317</v>
      </c>
      <c r="AD31" t="s">
        <v>318</v>
      </c>
      <c r="AE31" t="s">
        <v>314</v>
      </c>
      <c r="AF31" t="s">
        <v>319</v>
      </c>
      <c r="AG31" t="s">
        <v>199</v>
      </c>
      <c r="AH31" t="s">
        <v>181</v>
      </c>
      <c r="AJ31" t="s">
        <v>94</v>
      </c>
    </row>
    <row r="32" spans="1:36">
      <c r="A32">
        <v>1</v>
      </c>
      <c r="B32">
        <v>68</v>
      </c>
      <c r="C32">
        <v>13</v>
      </c>
      <c r="D32">
        <v>45</v>
      </c>
      <c r="E32" t="s">
        <v>149</v>
      </c>
      <c r="H32">
        <v>2.507962962963</v>
      </c>
      <c r="I32">
        <v>2.507962962963E-2</v>
      </c>
      <c r="J32">
        <v>2900</v>
      </c>
      <c r="K32">
        <v>1</v>
      </c>
      <c r="N32">
        <v>0</v>
      </c>
      <c r="O32">
        <v>0</v>
      </c>
      <c r="V32" s="167"/>
      <c r="W32" s="167"/>
      <c r="X32" s="167">
        <v>44882</v>
      </c>
      <c r="Y32" t="s">
        <v>150</v>
      </c>
      <c r="Z32" t="s">
        <v>320</v>
      </c>
      <c r="AA32" t="s">
        <v>302</v>
      </c>
      <c r="AB32" t="s">
        <v>153</v>
      </c>
      <c r="AC32" t="s">
        <v>321</v>
      </c>
      <c r="AD32" t="s">
        <v>322</v>
      </c>
      <c r="AE32" t="s">
        <v>309</v>
      </c>
      <c r="AF32" t="s">
        <v>323</v>
      </c>
      <c r="AG32" t="s">
        <v>199</v>
      </c>
      <c r="AH32" t="s">
        <v>181</v>
      </c>
      <c r="AJ32" t="s">
        <v>94</v>
      </c>
    </row>
    <row r="33" spans="1:36">
      <c r="A33">
        <v>1</v>
      </c>
      <c r="B33">
        <v>68</v>
      </c>
      <c r="C33">
        <v>13</v>
      </c>
      <c r="D33">
        <v>46</v>
      </c>
      <c r="E33" t="s">
        <v>149</v>
      </c>
      <c r="H33">
        <v>2.519962962963</v>
      </c>
      <c r="I33">
        <v>2.5199629629629999E-2</v>
      </c>
      <c r="J33">
        <v>3000</v>
      </c>
      <c r="K33">
        <v>1</v>
      </c>
      <c r="N33">
        <v>0</v>
      </c>
      <c r="O33">
        <v>0</v>
      </c>
      <c r="V33" s="167"/>
      <c r="W33" s="167"/>
      <c r="X33" s="167">
        <v>44882</v>
      </c>
      <c r="Y33" t="s">
        <v>150</v>
      </c>
      <c r="Z33" t="s">
        <v>324</v>
      </c>
      <c r="AA33" t="s">
        <v>302</v>
      </c>
      <c r="AB33" t="s">
        <v>153</v>
      </c>
      <c r="AC33" t="s">
        <v>325</v>
      </c>
      <c r="AD33" t="s">
        <v>326</v>
      </c>
      <c r="AE33" t="s">
        <v>327</v>
      </c>
      <c r="AF33" t="s">
        <v>328</v>
      </c>
      <c r="AG33" t="s">
        <v>247</v>
      </c>
      <c r="AH33" t="s">
        <v>181</v>
      </c>
      <c r="AJ33" t="s">
        <v>94</v>
      </c>
    </row>
    <row r="34" spans="1:36">
      <c r="A34">
        <v>1</v>
      </c>
      <c r="B34">
        <v>68</v>
      </c>
      <c r="C34">
        <v>13</v>
      </c>
      <c r="D34">
        <v>47</v>
      </c>
      <c r="E34" t="s">
        <v>149</v>
      </c>
      <c r="H34">
        <v>2.5189629629630002</v>
      </c>
      <c r="I34">
        <v>2.5189629629629999E-2</v>
      </c>
      <c r="J34">
        <v>3100</v>
      </c>
      <c r="K34">
        <v>1</v>
      </c>
      <c r="N34">
        <v>8</v>
      </c>
      <c r="O34">
        <v>0</v>
      </c>
      <c r="R34" t="s">
        <v>207</v>
      </c>
      <c r="S34" t="s">
        <v>208</v>
      </c>
      <c r="V34" s="167"/>
      <c r="W34" s="167"/>
      <c r="X34" s="167">
        <v>44882</v>
      </c>
      <c r="Y34" t="s">
        <v>150</v>
      </c>
      <c r="Z34" t="s">
        <v>329</v>
      </c>
      <c r="AA34" t="s">
        <v>302</v>
      </c>
      <c r="AB34" t="s">
        <v>153</v>
      </c>
      <c r="AC34" t="s">
        <v>330</v>
      </c>
      <c r="AD34" t="s">
        <v>331</v>
      </c>
      <c r="AE34" t="s">
        <v>332</v>
      </c>
      <c r="AF34" t="s">
        <v>333</v>
      </c>
      <c r="AG34" t="s">
        <v>199</v>
      </c>
      <c r="AH34" t="s">
        <v>221</v>
      </c>
      <c r="AJ34" t="s">
        <v>214</v>
      </c>
    </row>
    <row r="35" spans="1:36">
      <c r="A35">
        <v>1</v>
      </c>
      <c r="B35">
        <v>68</v>
      </c>
      <c r="C35">
        <v>13</v>
      </c>
      <c r="D35">
        <v>48</v>
      </c>
      <c r="E35" t="s">
        <v>149</v>
      </c>
      <c r="H35">
        <v>2.5149629629630001</v>
      </c>
      <c r="I35">
        <v>2.5149629629630001E-2</v>
      </c>
      <c r="J35">
        <v>3200</v>
      </c>
      <c r="K35">
        <v>1</v>
      </c>
      <c r="N35">
        <v>0</v>
      </c>
      <c r="O35">
        <v>0</v>
      </c>
      <c r="V35" s="167"/>
      <c r="W35" s="167"/>
      <c r="X35" s="167">
        <v>44882</v>
      </c>
      <c r="Y35" t="s">
        <v>150</v>
      </c>
      <c r="Z35" t="s">
        <v>334</v>
      </c>
      <c r="AA35" t="s">
        <v>302</v>
      </c>
      <c r="AB35" t="s">
        <v>153</v>
      </c>
      <c r="AC35" t="s">
        <v>335</v>
      </c>
      <c r="AD35" t="s">
        <v>336</v>
      </c>
      <c r="AE35" t="s">
        <v>337</v>
      </c>
      <c r="AF35" t="s">
        <v>338</v>
      </c>
      <c r="AG35" t="s">
        <v>199</v>
      </c>
      <c r="AH35" t="s">
        <v>181</v>
      </c>
      <c r="AJ35" t="s">
        <v>94</v>
      </c>
    </row>
    <row r="36" spans="1:36">
      <c r="A36">
        <v>1</v>
      </c>
      <c r="B36">
        <v>68</v>
      </c>
      <c r="C36">
        <v>13</v>
      </c>
      <c r="D36">
        <v>49</v>
      </c>
      <c r="E36" t="s">
        <v>149</v>
      </c>
      <c r="H36">
        <v>2.5069629629630001</v>
      </c>
      <c r="I36">
        <v>2.506962962963E-2</v>
      </c>
      <c r="J36">
        <v>3300</v>
      </c>
      <c r="K36">
        <v>1</v>
      </c>
      <c r="N36">
        <v>0</v>
      </c>
      <c r="O36">
        <v>0</v>
      </c>
      <c r="V36" s="167"/>
      <c r="W36" s="167"/>
      <c r="X36" s="167">
        <v>44882</v>
      </c>
      <c r="Y36" t="s">
        <v>150</v>
      </c>
      <c r="Z36" t="s">
        <v>306</v>
      </c>
      <c r="AA36" t="s">
        <v>302</v>
      </c>
      <c r="AB36" t="s">
        <v>153</v>
      </c>
      <c r="AC36" t="s">
        <v>307</v>
      </c>
      <c r="AD36" t="s">
        <v>339</v>
      </c>
      <c r="AE36" t="s">
        <v>337</v>
      </c>
      <c r="AF36" t="s">
        <v>340</v>
      </c>
      <c r="AG36" t="s">
        <v>199</v>
      </c>
      <c r="AH36" t="s">
        <v>181</v>
      </c>
      <c r="AJ36" t="s">
        <v>94</v>
      </c>
    </row>
    <row r="37" spans="1:36">
      <c r="A37">
        <v>1</v>
      </c>
      <c r="B37">
        <v>68</v>
      </c>
      <c r="C37">
        <v>13</v>
      </c>
      <c r="D37">
        <v>50</v>
      </c>
      <c r="E37" t="s">
        <v>149</v>
      </c>
      <c r="H37">
        <v>2.5259629629629998</v>
      </c>
      <c r="I37">
        <v>2.525962962963E-2</v>
      </c>
      <c r="J37">
        <v>3400</v>
      </c>
      <c r="K37">
        <v>1</v>
      </c>
      <c r="N37">
        <v>1</v>
      </c>
      <c r="O37">
        <v>0</v>
      </c>
      <c r="V37" s="167"/>
      <c r="W37" s="167"/>
      <c r="X37" s="167">
        <v>44882</v>
      </c>
      <c r="Y37" t="s">
        <v>150</v>
      </c>
      <c r="Z37" t="s">
        <v>341</v>
      </c>
      <c r="AA37" t="s">
        <v>302</v>
      </c>
      <c r="AB37" t="s">
        <v>153</v>
      </c>
      <c r="AC37" t="s">
        <v>342</v>
      </c>
      <c r="AD37" t="s">
        <v>343</v>
      </c>
      <c r="AE37" t="s">
        <v>332</v>
      </c>
      <c r="AF37" t="s">
        <v>344</v>
      </c>
      <c r="AG37" t="s">
        <v>199</v>
      </c>
      <c r="AH37" t="s">
        <v>221</v>
      </c>
      <c r="AJ37" t="s">
        <v>206</v>
      </c>
    </row>
    <row r="38" spans="1:36">
      <c r="A38">
        <v>1</v>
      </c>
      <c r="B38">
        <v>68</v>
      </c>
      <c r="C38">
        <v>13</v>
      </c>
      <c r="D38">
        <v>51</v>
      </c>
      <c r="E38" t="s">
        <v>149</v>
      </c>
      <c r="H38">
        <v>9.0962962960999996E-2</v>
      </c>
      <c r="I38">
        <v>9.0962962961E-4</v>
      </c>
      <c r="K38">
        <v>1</v>
      </c>
      <c r="N38">
        <v>0</v>
      </c>
      <c r="O38">
        <v>0</v>
      </c>
      <c r="V38" s="167"/>
      <c r="W38" s="167"/>
      <c r="X38" s="167">
        <v>44882</v>
      </c>
      <c r="Y38" t="s">
        <v>150</v>
      </c>
      <c r="Z38" t="s">
        <v>153</v>
      </c>
      <c r="AA38" t="s">
        <v>153</v>
      </c>
      <c r="AB38" t="s">
        <v>153</v>
      </c>
      <c r="AC38" t="s">
        <v>345</v>
      </c>
      <c r="AD38" t="s">
        <v>345</v>
      </c>
      <c r="AE38" t="s">
        <v>345</v>
      </c>
      <c r="AF38" t="s">
        <v>345</v>
      </c>
      <c r="AG38" t="s">
        <v>345</v>
      </c>
      <c r="AH38" t="s">
        <v>345</v>
      </c>
      <c r="AJ38" t="s">
        <v>94</v>
      </c>
    </row>
    <row r="39" spans="1:36">
      <c r="A39">
        <v>1</v>
      </c>
      <c r="B39">
        <v>68</v>
      </c>
      <c r="C39">
        <v>13</v>
      </c>
      <c r="D39">
        <v>52</v>
      </c>
      <c r="E39" t="s">
        <v>149</v>
      </c>
      <c r="H39">
        <v>1.0269629629629999</v>
      </c>
      <c r="I39">
        <v>1.026962962963E-2</v>
      </c>
      <c r="K39">
        <v>1</v>
      </c>
      <c r="N39">
        <v>8</v>
      </c>
      <c r="O39">
        <v>0</v>
      </c>
      <c r="R39" t="s">
        <v>346</v>
      </c>
      <c r="S39" t="s">
        <v>347</v>
      </c>
      <c r="V39" s="167"/>
      <c r="W39" s="167"/>
      <c r="X39" s="167">
        <v>44882</v>
      </c>
      <c r="Y39" t="s">
        <v>150</v>
      </c>
      <c r="Z39" t="s">
        <v>348</v>
      </c>
      <c r="AA39" t="s">
        <v>348</v>
      </c>
      <c r="AB39" t="s">
        <v>153</v>
      </c>
      <c r="AC39" t="s">
        <v>345</v>
      </c>
      <c r="AD39" t="s">
        <v>345</v>
      </c>
      <c r="AE39" t="s">
        <v>345</v>
      </c>
      <c r="AF39" t="s">
        <v>345</v>
      </c>
      <c r="AG39" t="s">
        <v>345</v>
      </c>
      <c r="AH39" t="s">
        <v>345</v>
      </c>
      <c r="AJ39" t="s">
        <v>214</v>
      </c>
    </row>
    <row r="40" spans="1:36">
      <c r="A40">
        <v>1</v>
      </c>
      <c r="B40">
        <v>68</v>
      </c>
      <c r="C40">
        <v>13</v>
      </c>
      <c r="D40">
        <v>53</v>
      </c>
      <c r="E40" t="s">
        <v>149</v>
      </c>
      <c r="H40">
        <v>0.98896296296300001</v>
      </c>
      <c r="I40">
        <v>9.8896296296299997E-3</v>
      </c>
      <c r="K40">
        <v>1</v>
      </c>
      <c r="N40">
        <v>8</v>
      </c>
      <c r="O40">
        <v>0</v>
      </c>
      <c r="R40" t="s">
        <v>346</v>
      </c>
      <c r="S40" t="s">
        <v>347</v>
      </c>
      <c r="V40" s="167"/>
      <c r="W40" s="167"/>
      <c r="X40" s="167">
        <v>44882</v>
      </c>
      <c r="Y40" t="s">
        <v>150</v>
      </c>
      <c r="Z40" t="s">
        <v>349</v>
      </c>
      <c r="AA40" t="s">
        <v>349</v>
      </c>
      <c r="AB40" t="s">
        <v>153</v>
      </c>
      <c r="AC40" t="s">
        <v>345</v>
      </c>
      <c r="AD40" t="s">
        <v>345</v>
      </c>
      <c r="AE40" t="s">
        <v>345</v>
      </c>
      <c r="AF40" t="s">
        <v>345</v>
      </c>
      <c r="AG40" t="s">
        <v>345</v>
      </c>
      <c r="AH40" t="s">
        <v>345</v>
      </c>
      <c r="AJ40" t="s">
        <v>214</v>
      </c>
    </row>
    <row r="41" spans="1:36">
      <c r="A41">
        <v>1</v>
      </c>
      <c r="B41">
        <v>68</v>
      </c>
      <c r="C41">
        <v>13</v>
      </c>
      <c r="D41">
        <v>54</v>
      </c>
      <c r="E41" t="s">
        <v>149</v>
      </c>
      <c r="H41">
        <v>1.9159629629629999</v>
      </c>
      <c r="I41">
        <v>1.9159629629629998E-2</v>
      </c>
      <c r="J41">
        <v>1902</v>
      </c>
      <c r="K41">
        <v>1</v>
      </c>
      <c r="N41">
        <v>8</v>
      </c>
      <c r="O41">
        <v>0</v>
      </c>
      <c r="R41" t="s">
        <v>207</v>
      </c>
      <c r="S41" t="s">
        <v>208</v>
      </c>
      <c r="V41" s="167"/>
      <c r="W41" s="167"/>
      <c r="X41" s="167">
        <v>44895</v>
      </c>
      <c r="Y41" t="s">
        <v>150</v>
      </c>
      <c r="Z41" t="s">
        <v>350</v>
      </c>
      <c r="AA41" t="s">
        <v>188</v>
      </c>
      <c r="AB41" t="s">
        <v>345</v>
      </c>
      <c r="AC41" t="s">
        <v>351</v>
      </c>
      <c r="AD41" t="s">
        <v>352</v>
      </c>
      <c r="AE41" t="s">
        <v>253</v>
      </c>
      <c r="AF41" t="s">
        <v>353</v>
      </c>
      <c r="AG41" t="s">
        <v>158</v>
      </c>
      <c r="AH41" t="s">
        <v>221</v>
      </c>
      <c r="AJ41" t="s">
        <v>214</v>
      </c>
    </row>
    <row r="42" spans="1:36">
      <c r="A42">
        <v>1</v>
      </c>
      <c r="B42">
        <v>68</v>
      </c>
      <c r="C42">
        <v>13</v>
      </c>
      <c r="D42">
        <v>6</v>
      </c>
      <c r="E42" t="s">
        <v>149</v>
      </c>
      <c r="H42">
        <v>1.8999629629629999</v>
      </c>
      <c r="I42">
        <v>1.8999629629630001E-2</v>
      </c>
      <c r="J42">
        <v>602</v>
      </c>
      <c r="K42">
        <v>1</v>
      </c>
      <c r="N42">
        <v>0</v>
      </c>
      <c r="O42">
        <v>0</v>
      </c>
      <c r="V42" s="167"/>
      <c r="W42" s="167"/>
      <c r="X42" s="167">
        <v>44882</v>
      </c>
      <c r="Y42" t="s">
        <v>150</v>
      </c>
      <c r="Z42" t="s">
        <v>354</v>
      </c>
      <c r="AA42" t="s">
        <v>250</v>
      </c>
      <c r="AB42" t="s">
        <v>153</v>
      </c>
      <c r="AC42" t="s">
        <v>355</v>
      </c>
      <c r="AD42" t="s">
        <v>356</v>
      </c>
      <c r="AE42" t="s">
        <v>357</v>
      </c>
      <c r="AF42" t="s">
        <v>358</v>
      </c>
      <c r="AG42" t="s">
        <v>158</v>
      </c>
      <c r="AH42" t="s">
        <v>181</v>
      </c>
      <c r="AJ42" t="s">
        <v>94</v>
      </c>
    </row>
    <row r="43" spans="1:36">
      <c r="A43">
        <v>1</v>
      </c>
      <c r="B43">
        <v>68</v>
      </c>
      <c r="C43">
        <v>13</v>
      </c>
      <c r="D43">
        <v>7</v>
      </c>
      <c r="E43" t="s">
        <v>149</v>
      </c>
      <c r="H43">
        <v>1.554962962963</v>
      </c>
      <c r="I43">
        <v>1.554962962963E-2</v>
      </c>
      <c r="J43">
        <v>701</v>
      </c>
      <c r="K43">
        <v>1</v>
      </c>
      <c r="N43">
        <v>0</v>
      </c>
      <c r="O43">
        <v>0</v>
      </c>
      <c r="V43" s="167"/>
      <c r="W43" s="167"/>
      <c r="X43" s="167">
        <v>44882</v>
      </c>
      <c r="Y43" t="s">
        <v>150</v>
      </c>
      <c r="Z43" t="s">
        <v>359</v>
      </c>
      <c r="AA43" t="s">
        <v>168</v>
      </c>
      <c r="AB43" t="s">
        <v>153</v>
      </c>
      <c r="AC43" t="s">
        <v>360</v>
      </c>
      <c r="AD43" t="s">
        <v>361</v>
      </c>
      <c r="AE43" t="s">
        <v>171</v>
      </c>
      <c r="AF43" t="s">
        <v>362</v>
      </c>
      <c r="AG43" t="s">
        <v>173</v>
      </c>
      <c r="AH43" t="s">
        <v>159</v>
      </c>
      <c r="AJ43" t="s">
        <v>94</v>
      </c>
    </row>
    <row r="44" spans="1:36">
      <c r="A44">
        <v>1</v>
      </c>
      <c r="B44">
        <v>68</v>
      </c>
      <c r="C44">
        <v>13</v>
      </c>
      <c r="D44">
        <v>8</v>
      </c>
      <c r="E44" t="s">
        <v>149</v>
      </c>
      <c r="H44">
        <v>1.8959629629629999</v>
      </c>
      <c r="I44">
        <v>1.895962962963E-2</v>
      </c>
      <c r="J44">
        <v>702</v>
      </c>
      <c r="K44">
        <v>1</v>
      </c>
      <c r="N44">
        <v>0</v>
      </c>
      <c r="O44">
        <v>0</v>
      </c>
      <c r="V44" s="167"/>
      <c r="W44" s="167"/>
      <c r="X44" s="167">
        <v>44882</v>
      </c>
      <c r="Y44" t="s">
        <v>150</v>
      </c>
      <c r="Z44" t="s">
        <v>174</v>
      </c>
      <c r="AA44" t="s">
        <v>188</v>
      </c>
      <c r="AB44" t="s">
        <v>153</v>
      </c>
      <c r="AC44" t="s">
        <v>363</v>
      </c>
      <c r="AD44" t="s">
        <v>364</v>
      </c>
      <c r="AE44" t="s">
        <v>191</v>
      </c>
      <c r="AF44" t="s">
        <v>365</v>
      </c>
      <c r="AG44" t="s">
        <v>180</v>
      </c>
      <c r="AH44" t="s">
        <v>366</v>
      </c>
      <c r="AJ44" t="s">
        <v>94</v>
      </c>
    </row>
    <row r="45" spans="1:36">
      <c r="A45">
        <v>1</v>
      </c>
      <c r="B45">
        <v>68</v>
      </c>
      <c r="C45">
        <v>13</v>
      </c>
      <c r="D45">
        <v>9</v>
      </c>
      <c r="E45" t="s">
        <v>149</v>
      </c>
      <c r="H45">
        <v>1.5499629629630001</v>
      </c>
      <c r="I45">
        <v>1.549962962963E-2</v>
      </c>
      <c r="J45">
        <v>801</v>
      </c>
      <c r="K45">
        <v>1</v>
      </c>
      <c r="N45">
        <v>0</v>
      </c>
      <c r="O45">
        <v>0</v>
      </c>
      <c r="V45" s="167"/>
      <c r="W45" s="167"/>
      <c r="X45" s="167">
        <v>44882</v>
      </c>
      <c r="Y45" t="s">
        <v>150</v>
      </c>
      <c r="Z45" t="s">
        <v>259</v>
      </c>
      <c r="AA45" t="s">
        <v>183</v>
      </c>
      <c r="AB45" t="s">
        <v>153</v>
      </c>
      <c r="AC45" t="s">
        <v>260</v>
      </c>
      <c r="AD45" t="s">
        <v>367</v>
      </c>
      <c r="AE45" t="s">
        <v>368</v>
      </c>
      <c r="AF45" t="s">
        <v>369</v>
      </c>
      <c r="AG45" t="s">
        <v>173</v>
      </c>
      <c r="AH45" t="s">
        <v>159</v>
      </c>
      <c r="AJ45" t="s">
        <v>94</v>
      </c>
    </row>
    <row r="46" spans="1:36">
      <c r="A46">
        <v>1</v>
      </c>
      <c r="B46">
        <v>68</v>
      </c>
      <c r="C46">
        <v>13</v>
      </c>
      <c r="D46">
        <v>10</v>
      </c>
      <c r="E46" t="s">
        <v>149</v>
      </c>
      <c r="H46">
        <v>1.860962962963</v>
      </c>
      <c r="I46">
        <v>1.860962962963E-2</v>
      </c>
      <c r="J46">
        <v>802</v>
      </c>
      <c r="K46">
        <v>1</v>
      </c>
      <c r="N46">
        <v>0</v>
      </c>
      <c r="O46">
        <v>0</v>
      </c>
      <c r="V46" s="167"/>
      <c r="W46" s="167"/>
      <c r="X46" s="167">
        <v>44882</v>
      </c>
      <c r="Y46" t="s">
        <v>150</v>
      </c>
      <c r="Z46" t="s">
        <v>370</v>
      </c>
      <c r="AA46" t="s">
        <v>201</v>
      </c>
      <c r="AB46" t="s">
        <v>153</v>
      </c>
      <c r="AC46" t="s">
        <v>162</v>
      </c>
      <c r="AD46" t="s">
        <v>371</v>
      </c>
      <c r="AE46" t="s">
        <v>191</v>
      </c>
      <c r="AF46" t="s">
        <v>372</v>
      </c>
      <c r="AG46" t="s">
        <v>173</v>
      </c>
      <c r="AH46" t="s">
        <v>366</v>
      </c>
      <c r="AJ46" t="s">
        <v>94</v>
      </c>
    </row>
    <row r="47" spans="1:36">
      <c r="A47">
        <v>1</v>
      </c>
      <c r="B47">
        <v>68</v>
      </c>
      <c r="C47">
        <v>13</v>
      </c>
      <c r="D47">
        <v>11</v>
      </c>
      <c r="E47" t="s">
        <v>149</v>
      </c>
      <c r="H47">
        <v>1.554962962963</v>
      </c>
      <c r="I47">
        <v>1.554962962963E-2</v>
      </c>
      <c r="J47">
        <v>901</v>
      </c>
      <c r="K47">
        <v>1</v>
      </c>
      <c r="N47">
        <v>0</v>
      </c>
      <c r="O47">
        <v>0</v>
      </c>
      <c r="V47" s="167"/>
      <c r="W47" s="167"/>
      <c r="X47" s="167">
        <v>44882</v>
      </c>
      <c r="Y47" t="s">
        <v>150</v>
      </c>
      <c r="Z47" t="s">
        <v>359</v>
      </c>
      <c r="AA47" t="s">
        <v>168</v>
      </c>
      <c r="AB47" t="s">
        <v>153</v>
      </c>
      <c r="AC47" t="s">
        <v>360</v>
      </c>
      <c r="AD47" t="s">
        <v>373</v>
      </c>
      <c r="AE47" t="s">
        <v>171</v>
      </c>
      <c r="AF47" t="s">
        <v>374</v>
      </c>
      <c r="AG47" t="s">
        <v>173</v>
      </c>
      <c r="AH47" t="s">
        <v>159</v>
      </c>
      <c r="AJ47" t="s">
        <v>94</v>
      </c>
    </row>
    <row r="48" spans="1:36">
      <c r="A48">
        <v>1</v>
      </c>
      <c r="B48">
        <v>68</v>
      </c>
      <c r="C48">
        <v>13</v>
      </c>
      <c r="D48">
        <v>12</v>
      </c>
      <c r="E48" t="s">
        <v>149</v>
      </c>
      <c r="H48">
        <v>1.8879629629629999</v>
      </c>
      <c r="I48">
        <v>1.8879629629629999E-2</v>
      </c>
      <c r="J48">
        <v>902</v>
      </c>
      <c r="K48">
        <v>1</v>
      </c>
      <c r="N48">
        <v>0</v>
      </c>
      <c r="O48">
        <v>0</v>
      </c>
      <c r="V48" s="167"/>
      <c r="W48" s="167"/>
      <c r="X48" s="167">
        <v>44882</v>
      </c>
      <c r="Y48" t="s">
        <v>150</v>
      </c>
      <c r="Z48" t="s">
        <v>375</v>
      </c>
      <c r="AA48" t="s">
        <v>216</v>
      </c>
      <c r="AB48" t="s">
        <v>153</v>
      </c>
      <c r="AC48" t="s">
        <v>376</v>
      </c>
      <c r="AD48" t="s">
        <v>377</v>
      </c>
      <c r="AE48" t="s">
        <v>378</v>
      </c>
      <c r="AF48" t="s">
        <v>379</v>
      </c>
      <c r="AG48" t="s">
        <v>199</v>
      </c>
      <c r="AH48" t="s">
        <v>181</v>
      </c>
      <c r="AJ48" t="s">
        <v>94</v>
      </c>
    </row>
    <row r="49" spans="1:36">
      <c r="A49">
        <v>1</v>
      </c>
      <c r="B49">
        <v>68</v>
      </c>
      <c r="C49">
        <v>13</v>
      </c>
      <c r="D49">
        <v>13</v>
      </c>
      <c r="E49" t="s">
        <v>149</v>
      </c>
      <c r="H49">
        <v>1.5499629629630001</v>
      </c>
      <c r="I49">
        <v>1.549962962963E-2</v>
      </c>
      <c r="J49">
        <v>1001</v>
      </c>
      <c r="K49">
        <v>1</v>
      </c>
      <c r="N49">
        <v>0</v>
      </c>
      <c r="O49">
        <v>0</v>
      </c>
      <c r="V49" s="167"/>
      <c r="W49" s="167"/>
      <c r="X49" s="167">
        <v>44882</v>
      </c>
      <c r="Y49" t="s">
        <v>150</v>
      </c>
      <c r="Z49" t="s">
        <v>380</v>
      </c>
      <c r="AA49" t="s">
        <v>183</v>
      </c>
      <c r="AB49" t="s">
        <v>153</v>
      </c>
      <c r="AC49" t="s">
        <v>381</v>
      </c>
      <c r="AD49" t="s">
        <v>382</v>
      </c>
      <c r="AE49" t="s">
        <v>171</v>
      </c>
      <c r="AF49" t="s">
        <v>383</v>
      </c>
      <c r="AG49" t="s">
        <v>173</v>
      </c>
      <c r="AH49" t="s">
        <v>159</v>
      </c>
      <c r="AJ49" t="s">
        <v>94</v>
      </c>
    </row>
    <row r="50" spans="1:36">
      <c r="A50">
        <v>1</v>
      </c>
      <c r="B50">
        <v>68</v>
      </c>
      <c r="C50">
        <v>13</v>
      </c>
      <c r="D50">
        <v>14</v>
      </c>
      <c r="E50" t="s">
        <v>149</v>
      </c>
      <c r="H50">
        <v>1.9149629629630001</v>
      </c>
      <c r="I50">
        <v>1.9149629629629999E-2</v>
      </c>
      <c r="J50">
        <v>1002</v>
      </c>
      <c r="K50">
        <v>1</v>
      </c>
      <c r="N50">
        <v>0</v>
      </c>
      <c r="O50">
        <v>0</v>
      </c>
      <c r="V50" s="167"/>
      <c r="W50" s="167"/>
      <c r="X50" s="167">
        <v>44882</v>
      </c>
      <c r="Y50" t="s">
        <v>150</v>
      </c>
      <c r="Z50" t="s">
        <v>384</v>
      </c>
      <c r="AA50" t="s">
        <v>230</v>
      </c>
      <c r="AB50" t="s">
        <v>153</v>
      </c>
      <c r="AC50" t="s">
        <v>385</v>
      </c>
      <c r="AD50" t="s">
        <v>386</v>
      </c>
      <c r="AE50" t="s">
        <v>387</v>
      </c>
      <c r="AF50" t="s">
        <v>388</v>
      </c>
      <c r="AG50" t="s">
        <v>180</v>
      </c>
      <c r="AH50" t="s">
        <v>181</v>
      </c>
      <c r="AJ50" t="s">
        <v>94</v>
      </c>
    </row>
    <row r="51" spans="1:36">
      <c r="A51">
        <v>1</v>
      </c>
      <c r="B51">
        <v>68</v>
      </c>
      <c r="C51">
        <v>13</v>
      </c>
      <c r="D51">
        <v>15</v>
      </c>
      <c r="E51" t="s">
        <v>149</v>
      </c>
      <c r="H51">
        <v>1.5579629629630001</v>
      </c>
      <c r="I51">
        <v>1.557962962963E-2</v>
      </c>
      <c r="J51">
        <v>1101</v>
      </c>
      <c r="K51">
        <v>1</v>
      </c>
      <c r="N51">
        <v>8</v>
      </c>
      <c r="O51">
        <v>0</v>
      </c>
      <c r="R51" t="s">
        <v>207</v>
      </c>
      <c r="S51" t="s">
        <v>208</v>
      </c>
      <c r="V51" s="167"/>
      <c r="W51" s="167"/>
      <c r="X51" s="167">
        <v>44882</v>
      </c>
      <c r="Y51" t="s">
        <v>150</v>
      </c>
      <c r="Z51" t="s">
        <v>389</v>
      </c>
      <c r="AA51" t="s">
        <v>168</v>
      </c>
      <c r="AB51" t="s">
        <v>153</v>
      </c>
      <c r="AC51" t="s">
        <v>390</v>
      </c>
      <c r="AD51" t="s">
        <v>391</v>
      </c>
      <c r="AE51" t="s">
        <v>171</v>
      </c>
      <c r="AF51" t="s">
        <v>392</v>
      </c>
      <c r="AG51" t="s">
        <v>173</v>
      </c>
      <c r="AH51" t="s">
        <v>159</v>
      </c>
      <c r="AJ51" t="s">
        <v>214</v>
      </c>
    </row>
    <row r="52" spans="1:36">
      <c r="A52">
        <v>1</v>
      </c>
      <c r="B52">
        <v>68</v>
      </c>
      <c r="C52">
        <v>13</v>
      </c>
      <c r="D52">
        <v>16</v>
      </c>
      <c r="E52" t="s">
        <v>149</v>
      </c>
      <c r="H52">
        <v>1.902962962963</v>
      </c>
      <c r="I52">
        <v>1.902962962963E-2</v>
      </c>
      <c r="J52">
        <v>1102</v>
      </c>
      <c r="K52">
        <v>1</v>
      </c>
      <c r="N52">
        <v>0</v>
      </c>
      <c r="O52">
        <v>0</v>
      </c>
      <c r="V52" s="167"/>
      <c r="W52" s="167"/>
      <c r="X52" s="167">
        <v>44882</v>
      </c>
      <c r="Y52" t="s">
        <v>150</v>
      </c>
      <c r="Z52" t="s">
        <v>393</v>
      </c>
      <c r="AA52" t="s">
        <v>175</v>
      </c>
      <c r="AB52" t="s">
        <v>153</v>
      </c>
      <c r="AC52" t="s">
        <v>251</v>
      </c>
      <c r="AD52" t="s">
        <v>394</v>
      </c>
      <c r="AE52" t="s">
        <v>204</v>
      </c>
      <c r="AF52" t="s">
        <v>395</v>
      </c>
      <c r="AG52" t="s">
        <v>173</v>
      </c>
      <c r="AH52" t="s">
        <v>366</v>
      </c>
      <c r="AJ52" t="s">
        <v>94</v>
      </c>
    </row>
    <row r="53" spans="1:36">
      <c r="A53">
        <v>1</v>
      </c>
      <c r="B53">
        <v>68</v>
      </c>
      <c r="C53">
        <v>13</v>
      </c>
      <c r="D53">
        <v>17</v>
      </c>
      <c r="E53" t="s">
        <v>149</v>
      </c>
      <c r="H53">
        <v>1.5499629629630001</v>
      </c>
      <c r="I53">
        <v>1.549962962963E-2</v>
      </c>
      <c r="J53">
        <v>1201</v>
      </c>
      <c r="K53">
        <v>1</v>
      </c>
      <c r="N53">
        <v>0</v>
      </c>
      <c r="O53">
        <v>0</v>
      </c>
      <c r="V53" s="167"/>
      <c r="W53" s="167"/>
      <c r="X53" s="167">
        <v>44882</v>
      </c>
      <c r="Y53" t="s">
        <v>150</v>
      </c>
      <c r="Z53" t="s">
        <v>396</v>
      </c>
      <c r="AA53" t="s">
        <v>183</v>
      </c>
      <c r="AB53" t="s">
        <v>153</v>
      </c>
      <c r="AC53" t="s">
        <v>355</v>
      </c>
      <c r="AD53" t="s">
        <v>397</v>
      </c>
      <c r="AE53" t="s">
        <v>368</v>
      </c>
      <c r="AF53" t="s">
        <v>398</v>
      </c>
      <c r="AG53" t="s">
        <v>173</v>
      </c>
      <c r="AH53" t="s">
        <v>159</v>
      </c>
      <c r="AJ53" t="s">
        <v>94</v>
      </c>
    </row>
    <row r="54" spans="1:36">
      <c r="A54">
        <v>1</v>
      </c>
      <c r="B54">
        <v>68</v>
      </c>
      <c r="C54">
        <v>13</v>
      </c>
      <c r="D54">
        <v>18</v>
      </c>
      <c r="E54" t="s">
        <v>149</v>
      </c>
      <c r="H54">
        <v>1.8999629629629999</v>
      </c>
      <c r="I54">
        <v>1.8999629629630001E-2</v>
      </c>
      <c r="J54">
        <v>1202</v>
      </c>
      <c r="K54">
        <v>1</v>
      </c>
      <c r="N54">
        <v>8</v>
      </c>
      <c r="O54">
        <v>0</v>
      </c>
      <c r="R54" t="s">
        <v>207</v>
      </c>
      <c r="S54" t="s">
        <v>208</v>
      </c>
      <c r="V54" s="167"/>
      <c r="W54" s="167"/>
      <c r="X54" s="167">
        <v>44882</v>
      </c>
      <c r="Y54" t="s">
        <v>150</v>
      </c>
      <c r="Z54" t="s">
        <v>399</v>
      </c>
      <c r="AA54" t="s">
        <v>250</v>
      </c>
      <c r="AB54" t="s">
        <v>153</v>
      </c>
      <c r="AC54" t="s">
        <v>381</v>
      </c>
      <c r="AD54" t="s">
        <v>400</v>
      </c>
      <c r="AE54" t="s">
        <v>357</v>
      </c>
      <c r="AF54" t="s">
        <v>401</v>
      </c>
      <c r="AG54" t="s">
        <v>158</v>
      </c>
      <c r="AH54" t="s">
        <v>181</v>
      </c>
      <c r="AJ54" t="s">
        <v>214</v>
      </c>
    </row>
    <row r="55" spans="1:36">
      <c r="A55">
        <v>1</v>
      </c>
      <c r="B55">
        <v>68</v>
      </c>
      <c r="C55">
        <v>13</v>
      </c>
      <c r="D55">
        <v>19</v>
      </c>
      <c r="E55" t="s">
        <v>149</v>
      </c>
      <c r="H55">
        <v>1.5599629629630001</v>
      </c>
      <c r="I55">
        <v>1.5599629629629999E-2</v>
      </c>
      <c r="J55">
        <v>1301</v>
      </c>
      <c r="K55">
        <v>1</v>
      </c>
      <c r="N55">
        <v>8</v>
      </c>
      <c r="O55">
        <v>0</v>
      </c>
      <c r="R55" t="s">
        <v>207</v>
      </c>
      <c r="S55" t="s">
        <v>208</v>
      </c>
      <c r="V55" s="167"/>
      <c r="W55" s="167"/>
      <c r="X55" s="167">
        <v>44882</v>
      </c>
      <c r="Y55" t="s">
        <v>150</v>
      </c>
      <c r="Z55" t="s">
        <v>402</v>
      </c>
      <c r="AA55" t="s">
        <v>168</v>
      </c>
      <c r="AB55" t="s">
        <v>153</v>
      </c>
      <c r="AC55" t="s">
        <v>342</v>
      </c>
      <c r="AD55" t="s">
        <v>403</v>
      </c>
      <c r="AE55" t="s">
        <v>211</v>
      </c>
      <c r="AF55" t="s">
        <v>404</v>
      </c>
      <c r="AG55" t="s">
        <v>180</v>
      </c>
      <c r="AH55" t="s">
        <v>159</v>
      </c>
      <c r="AJ55" t="s">
        <v>214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1A787-EB26-42B0-B917-4B77EB44276F}">
  <sheetPr filterMode="1">
    <pageSetUpPr fitToPage="1"/>
  </sheetPr>
  <dimension ref="A1:AC393"/>
  <sheetViews>
    <sheetView showGridLines="0" topLeftCell="B1" zoomScale="110" zoomScaleNormal="110" zoomScaleSheetLayoutView="40" zoomScalePageLayoutView="90" workbookViewId="0">
      <selection activeCell="B2" sqref="B2:X393"/>
    </sheetView>
  </sheetViews>
  <sheetFormatPr defaultColWidth="8.7109375" defaultRowHeight="15.95"/>
  <cols>
    <col min="1" max="1" width="11.42578125" style="171" customWidth="1"/>
    <col min="2" max="2" width="14.85546875" style="170" bestFit="1" customWidth="1"/>
    <col min="3" max="3" width="12.28515625" style="169" customWidth="1"/>
    <col min="4" max="4" width="17.85546875" style="169" bestFit="1" customWidth="1"/>
    <col min="5" max="5" width="12.7109375" style="169" hidden="1" customWidth="1"/>
    <col min="6" max="6" width="14.42578125" style="169" hidden="1" customWidth="1"/>
    <col min="7" max="7" width="17.28515625" style="169" hidden="1" customWidth="1"/>
    <col min="8" max="8" width="22" style="168" hidden="1" customWidth="1"/>
    <col min="9" max="9" width="22.7109375" style="168" hidden="1" customWidth="1"/>
    <col min="10" max="10" width="28" style="168" hidden="1" customWidth="1"/>
    <col min="11" max="13" width="10.7109375" style="168" hidden="1" customWidth="1"/>
    <col min="14" max="14" width="17.28515625" style="168" hidden="1" customWidth="1"/>
    <col min="15" max="15" width="20" style="168" hidden="1" customWidth="1"/>
    <col min="16" max="16" width="19.28515625" style="168" customWidth="1"/>
    <col min="17" max="17" width="16.42578125" style="168" customWidth="1"/>
    <col min="18" max="18" width="19.42578125" style="168" customWidth="1"/>
    <col min="19" max="19" width="13.28515625" style="168" customWidth="1"/>
    <col min="20" max="21" width="17.42578125" style="168" customWidth="1"/>
    <col min="22" max="22" width="18.85546875" style="168" customWidth="1"/>
    <col min="23" max="23" width="2.7109375" style="168" customWidth="1"/>
    <col min="24" max="24" width="21.28515625" style="168" customWidth="1"/>
    <col min="25" max="25" width="10.42578125" style="168" bestFit="1" customWidth="1"/>
    <col min="26" max="16384" width="8.7109375" style="168"/>
  </cols>
  <sheetData>
    <row r="1" spans="2:29" ht="17.100000000000001" thickBot="1"/>
    <row r="2" spans="2:29" ht="12.75" customHeight="1">
      <c r="B2" s="231"/>
      <c r="C2" s="230"/>
      <c r="D2" s="230"/>
      <c r="E2" s="230"/>
      <c r="F2" s="230"/>
      <c r="G2" s="230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8"/>
    </row>
    <row r="3" spans="2:29" ht="12.75" customHeight="1">
      <c r="B3" s="227"/>
      <c r="C3" s="193"/>
      <c r="D3" s="193"/>
      <c r="E3" s="193"/>
      <c r="F3" s="193"/>
      <c r="G3" s="193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226"/>
    </row>
    <row r="4" spans="2:29" ht="10.5" customHeight="1">
      <c r="B4" s="227"/>
      <c r="C4" s="193"/>
      <c r="D4" s="193"/>
      <c r="E4" s="193"/>
      <c r="F4" s="193"/>
      <c r="G4" s="193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226"/>
    </row>
    <row r="5" spans="2:29" ht="5.25" customHeight="1">
      <c r="B5" s="227"/>
      <c r="C5" s="193"/>
      <c r="D5" s="193"/>
      <c r="E5" s="193"/>
      <c r="F5" s="193"/>
      <c r="G5" s="193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 t="s">
        <v>405</v>
      </c>
      <c r="W5" s="171"/>
      <c r="X5" s="226"/>
    </row>
    <row r="6" spans="2:29" ht="51.75" customHeight="1">
      <c r="B6" s="227"/>
      <c r="C6" s="193"/>
      <c r="D6" s="193"/>
      <c r="E6" s="193"/>
      <c r="F6" s="193"/>
      <c r="G6" s="193"/>
      <c r="H6" s="171"/>
      <c r="I6"/>
      <c r="J6" s="171"/>
      <c r="K6" s="171"/>
      <c r="L6"/>
      <c r="M6" s="171"/>
      <c r="N6" s="171"/>
      <c r="O6" s="171"/>
      <c r="P6" s="235"/>
      <c r="Q6" s="171"/>
      <c r="R6" s="171"/>
      <c r="S6" s="171"/>
      <c r="T6" s="171"/>
      <c r="U6" s="171"/>
      <c r="V6" s="171"/>
      <c r="W6" s="171"/>
      <c r="X6" s="226"/>
    </row>
    <row r="7" spans="2:29" ht="15.75" customHeight="1">
      <c r="B7" s="227"/>
      <c r="C7" s="193"/>
      <c r="D7" s="193"/>
      <c r="E7" s="193"/>
      <c r="F7" s="193"/>
      <c r="G7" s="193"/>
      <c r="H7" s="171"/>
      <c r="I7" s="171"/>
      <c r="J7" s="171"/>
      <c r="K7" s="171"/>
      <c r="L7" s="171"/>
      <c r="M7" s="171"/>
      <c r="N7" s="171"/>
      <c r="O7" s="171"/>
      <c r="P7"/>
      <c r="Q7" s="171"/>
      <c r="R7" s="171"/>
      <c r="S7" s="171"/>
      <c r="T7" s="171"/>
      <c r="U7" s="171"/>
      <c r="V7" s="171"/>
      <c r="W7" s="171"/>
      <c r="X7" s="226"/>
    </row>
    <row r="8" spans="2:29" ht="27" customHeight="1">
      <c r="B8" s="227"/>
      <c r="C8" s="193"/>
      <c r="D8" s="193"/>
      <c r="E8" s="193"/>
      <c r="F8" s="193"/>
      <c r="G8" s="193"/>
      <c r="H8" s="171"/>
      <c r="I8" s="171"/>
      <c r="J8" s="171"/>
      <c r="K8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226"/>
    </row>
    <row r="9" spans="2:29" ht="15" customHeight="1" thickBot="1">
      <c r="B9" s="225"/>
      <c r="C9" s="224"/>
      <c r="D9" s="224"/>
      <c r="E9" s="224"/>
      <c r="F9" s="224"/>
      <c r="G9" s="224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222"/>
      <c r="AC9" s="184"/>
    </row>
    <row r="10" spans="2:29" ht="20.25" customHeight="1" thickBot="1">
      <c r="B10" s="193"/>
      <c r="C10" s="193"/>
      <c r="D10" s="193"/>
      <c r="E10" s="193"/>
      <c r="F10" s="193"/>
      <c r="G10" s="193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AC10" s="184"/>
    </row>
    <row r="11" spans="2:29" ht="30" customHeight="1" thickBot="1">
      <c r="B11" s="301" t="s">
        <v>406</v>
      </c>
      <c r="C11" s="302"/>
      <c r="D11" s="302"/>
      <c r="E11" s="303"/>
      <c r="F11" s="303"/>
      <c r="G11" s="303"/>
      <c r="H11" s="303"/>
      <c r="I11" s="303"/>
      <c r="J11" s="303"/>
      <c r="K11" s="303"/>
      <c r="L11" s="303"/>
      <c r="M11" s="303"/>
      <c r="N11" s="303"/>
      <c r="O11" s="303"/>
      <c r="P11" s="302"/>
      <c r="Q11" s="302"/>
      <c r="R11" s="302"/>
      <c r="S11" s="302"/>
      <c r="T11" s="302"/>
      <c r="U11" s="302"/>
      <c r="V11" s="302"/>
      <c r="W11" s="302"/>
      <c r="X11" s="304"/>
      <c r="AC11" s="184"/>
    </row>
    <row r="12" spans="2:29" ht="18.95" thickBot="1">
      <c r="B12" s="305" t="s">
        <v>407</v>
      </c>
      <c r="C12" s="306"/>
      <c r="D12" s="306"/>
      <c r="E12" s="307"/>
      <c r="F12" s="307"/>
      <c r="G12" s="307"/>
      <c r="H12" s="307"/>
      <c r="I12" s="307"/>
      <c r="J12" s="307"/>
      <c r="K12" s="307"/>
      <c r="L12" s="307"/>
      <c r="M12" s="307"/>
      <c r="N12" s="307"/>
      <c r="O12" s="307"/>
      <c r="P12" s="306"/>
      <c r="Q12" s="306"/>
      <c r="R12" s="306"/>
      <c r="S12" s="306"/>
      <c r="T12" s="306"/>
      <c r="U12" s="306"/>
      <c r="V12" s="306"/>
      <c r="W12" s="306"/>
      <c r="X12" s="308"/>
      <c r="AC12" s="184"/>
    </row>
    <row r="13" spans="2:29" hidden="1">
      <c r="B13" s="309" t="s">
        <v>1</v>
      </c>
      <c r="C13" s="309"/>
      <c r="D13" s="221"/>
      <c r="E13" s="220" t="s">
        <v>2</v>
      </c>
      <c r="F13" s="219"/>
      <c r="G13" s="219"/>
      <c r="H13" s="217" t="s">
        <v>3</v>
      </c>
      <c r="I13" s="217"/>
      <c r="J13" s="217"/>
      <c r="K13" s="217"/>
      <c r="L13" s="217"/>
      <c r="M13" s="217"/>
      <c r="N13" s="220"/>
      <c r="O13" s="218"/>
      <c r="P13" s="217"/>
      <c r="Q13" s="200">
        <v>1</v>
      </c>
      <c r="R13" s="200">
        <v>1</v>
      </c>
      <c r="S13" s="200">
        <v>1</v>
      </c>
      <c r="T13" s="202">
        <v>6</v>
      </c>
      <c r="U13" s="202">
        <v>1</v>
      </c>
      <c r="V13" s="200"/>
      <c r="X13" s="200">
        <v>1</v>
      </c>
      <c r="Y13" s="171"/>
      <c r="AC13" s="184"/>
    </row>
    <row r="14" spans="2:29" hidden="1">
      <c r="B14" s="213" t="s">
        <v>7</v>
      </c>
      <c r="C14" s="212">
        <f ca="1">Piloto!C5</f>
        <v>45121</v>
      </c>
      <c r="D14" s="212"/>
      <c r="E14" s="211">
        <f ca="1">YEAR(C14)</f>
        <v>2023</v>
      </c>
      <c r="F14" s="211"/>
      <c r="G14" s="211"/>
      <c r="H14" s="209">
        <f>Piloto!E5</f>
        <v>7</v>
      </c>
      <c r="I14" s="215"/>
      <c r="J14" s="215"/>
      <c r="K14" s="215"/>
      <c r="L14" s="215"/>
      <c r="M14" s="215"/>
      <c r="N14" s="233"/>
      <c r="O14" s="216"/>
      <c r="P14" s="215"/>
      <c r="Q14" s="214" t="s">
        <v>75</v>
      </c>
      <c r="R14" s="214" t="s">
        <v>75</v>
      </c>
      <c r="S14" s="214" t="s">
        <v>75</v>
      </c>
      <c r="T14" s="214" t="s">
        <v>75</v>
      </c>
      <c r="U14" s="214" t="s">
        <v>75</v>
      </c>
      <c r="V14" s="214"/>
      <c r="X14" s="214" t="s">
        <v>81</v>
      </c>
      <c r="Y14" s="171"/>
      <c r="AC14" s="184"/>
    </row>
    <row r="15" spans="2:29" hidden="1">
      <c r="B15" s="213" t="s">
        <v>8</v>
      </c>
      <c r="C15" s="212">
        <f>Piloto!C6</f>
        <v>46447</v>
      </c>
      <c r="D15" s="212"/>
      <c r="E15" s="211">
        <f>YEAR(C15)</f>
        <v>2027</v>
      </c>
      <c r="F15" s="211"/>
      <c r="G15" s="211"/>
      <c r="H15" s="209">
        <f>Piloto!E6</f>
        <v>3</v>
      </c>
      <c r="I15" s="209"/>
      <c r="J15" s="209"/>
      <c r="K15" s="209"/>
      <c r="L15" s="209"/>
      <c r="M15" s="209"/>
      <c r="N15" s="211"/>
      <c r="O15" s="210"/>
      <c r="P15" s="209"/>
      <c r="Q15" s="200">
        <f>Piloto!F67</f>
        <v>0</v>
      </c>
      <c r="R15" s="200">
        <f>Piloto!F68</f>
        <v>1</v>
      </c>
      <c r="S15" s="200">
        <f>Piloto!F69</f>
        <v>4</v>
      </c>
      <c r="T15" s="202">
        <f>Piloto!F70</f>
        <v>6</v>
      </c>
      <c r="U15" s="202">
        <f>Piloto!F71</f>
        <v>24</v>
      </c>
      <c r="V15" s="200"/>
      <c r="X15" s="200">
        <f>Piloto!F72</f>
        <v>2</v>
      </c>
      <c r="Y15" s="171"/>
      <c r="AC15" s="184"/>
    </row>
    <row r="16" spans="2:29" hidden="1">
      <c r="B16" s="208"/>
      <c r="C16" s="207"/>
      <c r="D16" s="207"/>
      <c r="E16" s="206"/>
      <c r="F16" s="206"/>
      <c r="G16" s="206"/>
      <c r="H16" s="204"/>
      <c r="I16" s="204"/>
      <c r="J16" s="204"/>
      <c r="K16" s="204"/>
      <c r="L16" s="204"/>
      <c r="M16" s="204"/>
      <c r="N16" s="206"/>
      <c r="O16" s="205"/>
      <c r="P16" s="204"/>
      <c r="Q16" s="203">
        <f ca="1">IF(Q14="Pós Venda",DATE($E$14,$H$14+Q15,10),DATE($E$15,$H$15+Q15,10))</f>
        <v>45117</v>
      </c>
      <c r="R16" s="203">
        <f ca="1">IF(R14="Pós Venda",DATE($E$14,$H$14+R15,10),DATE($E$15,$H$15+R15,10))</f>
        <v>45148</v>
      </c>
      <c r="S16" s="203">
        <f ca="1">IF(S14="Pós Venda",DATE($E$14,$H$14+S15,10),DATE($E$15,$H$15+S15,10))</f>
        <v>45240</v>
      </c>
      <c r="T16" s="203">
        <f ca="1">IF(T14="Pós Venda",DATE($E$14,$H$14+T15,10),DATE($E$15,$H$15+T15,10))</f>
        <v>45301</v>
      </c>
      <c r="U16" s="203">
        <f ca="1">IF(U14="Pós Venda",DATE($E$14,$H$14+U15,10),DATE($E$15,$H$15+U15,10))</f>
        <v>45848</v>
      </c>
      <c r="V16" s="203"/>
      <c r="X16" s="203">
        <f>IF(X14="Pós Venda",DATE($E$14,$H$14+X15,10),DATE($E$15,$H$15+X15,1))</f>
        <v>46508</v>
      </c>
      <c r="Y16" s="171"/>
      <c r="AC16" s="184"/>
    </row>
    <row r="17" spans="1:29" hidden="1">
      <c r="B17" s="299" t="s">
        <v>408</v>
      </c>
      <c r="C17" s="300"/>
      <c r="D17" s="300"/>
      <c r="E17" s="300"/>
      <c r="F17" s="199"/>
      <c r="G17" s="199"/>
      <c r="H17" s="199"/>
      <c r="I17" s="199"/>
      <c r="J17" s="199"/>
      <c r="K17" s="199"/>
      <c r="L17" s="199"/>
      <c r="M17" s="199"/>
      <c r="N17" s="183"/>
      <c r="O17" s="183"/>
      <c r="P17" s="198">
        <f>Piloto!C6</f>
        <v>46447</v>
      </c>
      <c r="Q17" s="200">
        <f>Piloto!A67</f>
        <v>1</v>
      </c>
      <c r="R17" s="200">
        <f>Piloto!A68</f>
        <v>3</v>
      </c>
      <c r="S17" s="202">
        <f>Piloto!A69</f>
        <v>41</v>
      </c>
      <c r="T17" s="202">
        <f>Piloto!A70</f>
        <v>7</v>
      </c>
      <c r="U17" s="200">
        <f>Piloto!A71</f>
        <v>1</v>
      </c>
      <c r="V17" s="200"/>
      <c r="W17" s="171"/>
      <c r="X17" s="200">
        <f>Piloto!A72</f>
        <v>1</v>
      </c>
      <c r="AC17" s="184"/>
    </row>
    <row r="18" spans="1:29" hidden="1">
      <c r="B18" s="299" t="s">
        <v>409</v>
      </c>
      <c r="C18" s="300"/>
      <c r="D18" s="300"/>
      <c r="E18" s="300"/>
      <c r="F18" s="199"/>
      <c r="G18" s="199"/>
      <c r="H18" s="199"/>
      <c r="I18" s="199"/>
      <c r="J18" s="199"/>
      <c r="K18" s="199"/>
      <c r="L18" s="199"/>
      <c r="M18" s="199"/>
      <c r="N18" s="198"/>
      <c r="O18" s="198"/>
      <c r="P18" s="198">
        <f ca="1">Piloto!C5</f>
        <v>45121</v>
      </c>
      <c r="Q18" s="201">
        <f>Q19*Q17</f>
        <v>0.05</v>
      </c>
      <c r="R18" s="201">
        <f>R19*R17</f>
        <v>0.09</v>
      </c>
      <c r="S18" s="201">
        <f>S19*S17</f>
        <v>0.15001899999999999</v>
      </c>
      <c r="T18" s="201">
        <f>T19*T17</f>
        <v>0.24999800000000003</v>
      </c>
      <c r="U18" s="201">
        <f>U19*U17</f>
        <v>0.06</v>
      </c>
      <c r="V18" s="200"/>
      <c r="W18" s="171"/>
      <c r="X18" s="200"/>
      <c r="AC18" s="184"/>
    </row>
    <row r="19" spans="1:29" ht="17.100000000000001" hidden="1" thickBot="1">
      <c r="B19" s="299" t="s">
        <v>410</v>
      </c>
      <c r="C19" s="300"/>
      <c r="D19" s="300"/>
      <c r="E19" s="300"/>
      <c r="F19" s="199"/>
      <c r="G19" s="199"/>
      <c r="H19" s="199"/>
      <c r="I19" s="199"/>
      <c r="J19" s="199"/>
      <c r="K19" s="199"/>
      <c r="L19" s="199"/>
      <c r="M19" s="199"/>
      <c r="N19" s="198"/>
      <c r="O19" s="198"/>
      <c r="P19" s="183"/>
      <c r="Q19" s="197">
        <f>Piloto!C67</f>
        <v>0.05</v>
      </c>
      <c r="R19" s="197">
        <f>Piloto!C68</f>
        <v>0.03</v>
      </c>
      <c r="S19" s="197">
        <f>Piloto!C69</f>
        <v>3.6589999999999999E-3</v>
      </c>
      <c r="T19" s="197">
        <f>Piloto!C70</f>
        <v>3.5714000000000003E-2</v>
      </c>
      <c r="U19" s="197">
        <f>Piloto!C71</f>
        <v>0.06</v>
      </c>
      <c r="V19" s="196">
        <f>R18+T18+U18+S18+Q18</f>
        <v>0.60001700000000002</v>
      </c>
      <c r="W19" s="192"/>
      <c r="X19" s="196">
        <f>Piloto!C72</f>
        <v>0.4</v>
      </c>
      <c r="AC19" s="184"/>
    </row>
    <row r="20" spans="1:29" ht="17.100000000000001" thickBot="1">
      <c r="B20" s="193"/>
      <c r="C20" s="193"/>
      <c r="D20" s="193"/>
      <c r="E20" s="195"/>
      <c r="F20" s="195"/>
      <c r="G20" s="195"/>
      <c r="H20" s="193"/>
      <c r="I20" s="193"/>
      <c r="J20" s="193"/>
      <c r="K20" s="193"/>
      <c r="L20" s="193"/>
      <c r="M20" s="193"/>
      <c r="N20" s="194"/>
      <c r="O20" s="194"/>
      <c r="P20" s="193"/>
      <c r="Q20" s="278" t="s">
        <v>411</v>
      </c>
      <c r="R20" s="279"/>
      <c r="S20" s="279"/>
      <c r="T20" s="279"/>
      <c r="U20" s="279"/>
      <c r="V20" s="280"/>
      <c r="W20" s="192"/>
      <c r="X20" s="191" t="s">
        <v>412</v>
      </c>
      <c r="AC20" s="184"/>
    </row>
    <row r="21" spans="1:29" ht="72.95" customHeight="1">
      <c r="A21" s="310" t="s">
        <v>92</v>
      </c>
      <c r="B21" s="276" t="s">
        <v>413</v>
      </c>
      <c r="C21" s="276" t="s">
        <v>414</v>
      </c>
      <c r="D21" s="314" t="s">
        <v>415</v>
      </c>
      <c r="E21" s="285" t="s">
        <v>416</v>
      </c>
      <c r="F21" s="311" t="s">
        <v>417</v>
      </c>
      <c r="G21" s="285" t="s">
        <v>418</v>
      </c>
      <c r="H21" s="285" t="s">
        <v>419</v>
      </c>
      <c r="I21" s="285" t="s">
        <v>420</v>
      </c>
      <c r="J21" s="286" t="s">
        <v>421</v>
      </c>
      <c r="K21" s="290" t="s">
        <v>422</v>
      </c>
      <c r="L21" s="293" t="s">
        <v>423</v>
      </c>
      <c r="M21" s="296" t="s">
        <v>424</v>
      </c>
      <c r="N21" s="287" t="s">
        <v>425</v>
      </c>
      <c r="O21" s="285" t="s">
        <v>426</v>
      </c>
      <c r="P21" s="281" t="s">
        <v>427</v>
      </c>
      <c r="Q21" s="237" t="s">
        <v>76</v>
      </c>
      <c r="R21" s="238" t="s">
        <v>428</v>
      </c>
      <c r="S21" s="250"/>
      <c r="T21" s="237" t="s">
        <v>429</v>
      </c>
      <c r="U21" s="237" t="s">
        <v>430</v>
      </c>
      <c r="V21" s="276" t="s">
        <v>431</v>
      </c>
      <c r="W21" s="239"/>
      <c r="X21" s="276" t="s">
        <v>432</v>
      </c>
      <c r="AC21" s="184"/>
    </row>
    <row r="22" spans="1:29">
      <c r="A22" s="310"/>
      <c r="B22" s="277"/>
      <c r="C22" s="277"/>
      <c r="D22" s="312"/>
      <c r="E22" s="277"/>
      <c r="F22" s="312"/>
      <c r="G22" s="277"/>
      <c r="H22" s="277"/>
      <c r="I22" s="277"/>
      <c r="J22" s="282"/>
      <c r="K22" s="291"/>
      <c r="L22" s="294"/>
      <c r="M22" s="297"/>
      <c r="N22" s="288"/>
      <c r="O22" s="277"/>
      <c r="P22" s="282"/>
      <c r="Q22" s="16">
        <f>Q17</f>
        <v>1</v>
      </c>
      <c r="R22" s="16">
        <f>R17</f>
        <v>3</v>
      </c>
      <c r="S22" s="16">
        <f>S17</f>
        <v>41</v>
      </c>
      <c r="T22" s="16">
        <f>T17</f>
        <v>7</v>
      </c>
      <c r="U22" s="16">
        <f>U17</f>
        <v>1</v>
      </c>
      <c r="V22" s="277"/>
      <c r="W22" s="190"/>
      <c r="X22" s="277"/>
      <c r="AC22" s="184"/>
    </row>
    <row r="23" spans="1:29" ht="22.5" customHeight="1" thickBot="1">
      <c r="A23" s="310"/>
      <c r="B23" s="284"/>
      <c r="C23" s="284"/>
      <c r="D23" s="313"/>
      <c r="E23" s="284"/>
      <c r="F23" s="313"/>
      <c r="G23" s="284"/>
      <c r="H23" s="284"/>
      <c r="I23" s="284"/>
      <c r="J23" s="283"/>
      <c r="K23" s="292"/>
      <c r="L23" s="295"/>
      <c r="M23" s="298"/>
      <c r="N23" s="289"/>
      <c r="O23" s="284"/>
      <c r="P23" s="283"/>
      <c r="Q23" s="15"/>
      <c r="R23" s="12" t="s">
        <v>433</v>
      </c>
      <c r="S23" s="13">
        <f ca="1">S16</f>
        <v>45240</v>
      </c>
      <c r="T23" s="14">
        <f ca="1">T16</f>
        <v>45301</v>
      </c>
      <c r="U23" s="13">
        <f ca="1">U16</f>
        <v>45848</v>
      </c>
      <c r="V23" s="284"/>
      <c r="W23" s="190"/>
      <c r="X23" s="277"/>
      <c r="AC23" s="184"/>
    </row>
    <row r="24" spans="1:29" hidden="1">
      <c r="A24" s="171">
        <f>RIGHT(B24,2)*1</f>
        <v>1</v>
      </c>
      <c r="B24" s="189">
        <v>401</v>
      </c>
      <c r="C24" s="179">
        <v>273.02999999999997</v>
      </c>
      <c r="D24" s="188" t="s">
        <v>434</v>
      </c>
      <c r="E24" s="179"/>
      <c r="F24" s="179"/>
      <c r="G24" s="188"/>
      <c r="H24" s="178"/>
      <c r="I24" s="176"/>
      <c r="J24" s="176"/>
      <c r="K24" s="178"/>
      <c r="L24" s="177"/>
      <c r="M24" s="176"/>
      <c r="N24" s="181">
        <f>VLOOKUP($B24,Piloto!$B$79:$H$450,7,0)</f>
        <v>15225</v>
      </c>
      <c r="O24" s="181"/>
      <c r="P24" s="187">
        <f t="shared" ref="P24:P87" si="0">C24*N24</f>
        <v>4156881.7499999995</v>
      </c>
      <c r="Q24" s="181">
        <f>$Q$19*P24</f>
        <v>207844.08749999999</v>
      </c>
      <c r="R24" s="181">
        <f>$R$19*P24</f>
        <v>124706.45249999998</v>
      </c>
      <c r="S24" s="181">
        <f t="shared" ref="S24:S74" si="1">$S$19*P24</f>
        <v>15210.030323249997</v>
      </c>
      <c r="T24" s="181">
        <f t="shared" ref="T24:T74" si="2">$T$19*P24</f>
        <v>148458.87481949999</v>
      </c>
      <c r="U24" s="181">
        <f t="shared" ref="U24:U74" si="3">$U$19*P24</f>
        <v>249412.90499999997</v>
      </c>
      <c r="V24" s="187">
        <f>Q24*$Q$17+R24*$R$17+T24*$T$17+U24*$U$17+S24*$S$17</f>
        <v>2494199.71698975</v>
      </c>
      <c r="W24" s="186"/>
      <c r="X24" s="185">
        <f t="shared" ref="X24:X74" si="4">$X$19*P24</f>
        <v>1662752.7</v>
      </c>
      <c r="Y24" s="252" t="str">
        <f>IFERROR(VLOOKUP($B24,Piloto!$B$79:$H$396,4,0),"")</f>
        <v>Vendido</v>
      </c>
      <c r="Z24" s="182"/>
      <c r="AA24" s="182"/>
      <c r="AC24" s="184"/>
    </row>
    <row r="25" spans="1:29" hidden="1">
      <c r="A25" s="171">
        <f t="shared" ref="A25:A74" si="5">RIGHT(B25,2)*1</f>
        <v>2</v>
      </c>
      <c r="B25" s="180">
        <v>402</v>
      </c>
      <c r="C25" s="179">
        <v>97.49</v>
      </c>
      <c r="D25" s="179" t="s">
        <v>434</v>
      </c>
      <c r="E25" s="179"/>
      <c r="F25" s="179"/>
      <c r="G25" s="179"/>
      <c r="H25" s="178"/>
      <c r="I25" s="176"/>
      <c r="J25" s="176"/>
      <c r="K25" s="178"/>
      <c r="L25" s="177"/>
      <c r="M25" s="176"/>
      <c r="N25" s="181">
        <f>VLOOKUP($B25,Piloto!$B$79:$H$450,7,0)</f>
        <v>15225</v>
      </c>
      <c r="O25" s="175"/>
      <c r="P25" s="187">
        <f t="shared" si="0"/>
        <v>1484285.25</v>
      </c>
      <c r="Q25" s="181">
        <f t="shared" ref="Q25:Q74" si="6">$Q$19*P25</f>
        <v>74214.262499999997</v>
      </c>
      <c r="R25" s="181">
        <f t="shared" ref="R25:R74" si="7">$R$19*P25</f>
        <v>44528.557499999995</v>
      </c>
      <c r="S25" s="181">
        <f t="shared" si="1"/>
        <v>5430.9997297499995</v>
      </c>
      <c r="T25" s="181">
        <f t="shared" si="2"/>
        <v>53009.763418500006</v>
      </c>
      <c r="U25" s="181">
        <f t="shared" si="3"/>
        <v>89057.114999999991</v>
      </c>
      <c r="V25" s="174">
        <f t="shared" ref="V25:V74" si="8">Q25*$Q$17+R25*$R$17+T25*$T$17+U25*$U$17+S25*$S$17</f>
        <v>890596.38284924999</v>
      </c>
      <c r="W25" s="173"/>
      <c r="X25" s="172">
        <f t="shared" si="4"/>
        <v>593714.1</v>
      </c>
      <c r="Y25" s="168" t="str">
        <f>IFERROR(VLOOKUP($B25,Piloto!$B$79:$H$396,4,0),"")</f>
        <v>Vendido</v>
      </c>
      <c r="Z25" s="182"/>
      <c r="AA25" s="182"/>
      <c r="AC25" s="184"/>
    </row>
    <row r="26" spans="1:29" ht="24" customHeight="1">
      <c r="A26" s="171">
        <f t="shared" si="5"/>
        <v>1</v>
      </c>
      <c r="B26" s="240">
        <v>501</v>
      </c>
      <c r="C26" s="241">
        <v>86.1</v>
      </c>
      <c r="D26" s="241" t="s">
        <v>434</v>
      </c>
      <c r="E26" s="179"/>
      <c r="F26" s="179"/>
      <c r="G26" s="179"/>
      <c r="H26" s="178"/>
      <c r="I26" s="176"/>
      <c r="J26" s="176"/>
      <c r="K26" s="178"/>
      <c r="L26" s="176"/>
      <c r="M26" s="176"/>
      <c r="N26" s="181">
        <f>VLOOKUP($B26,Piloto!$B$79:$H$450,7,0)</f>
        <v>15528.050000000001</v>
      </c>
      <c r="O26" s="175"/>
      <c r="P26" s="242">
        <f t="shared" si="0"/>
        <v>1336965.105</v>
      </c>
      <c r="Q26" s="243">
        <f t="shared" si="6"/>
        <v>66848.255250000002</v>
      </c>
      <c r="R26" s="243">
        <f t="shared" si="7"/>
        <v>40108.953150000001</v>
      </c>
      <c r="S26" s="243">
        <f t="shared" si="1"/>
        <v>4891.9553191949999</v>
      </c>
      <c r="T26" s="243">
        <f t="shared" si="2"/>
        <v>47748.371759970003</v>
      </c>
      <c r="U26" s="243">
        <f t="shared" si="3"/>
        <v>80217.906300000002</v>
      </c>
      <c r="V26" s="242">
        <f t="shared" si="8"/>
        <v>802201.79140678514</v>
      </c>
      <c r="W26" s="244"/>
      <c r="X26" s="245">
        <f t="shared" si="4"/>
        <v>534786.04200000002</v>
      </c>
      <c r="Y26" s="168" t="str">
        <f>IFERROR(VLOOKUP($B26,Piloto!$B$79:$H$396,4,0),"")</f>
        <v>Disponível</v>
      </c>
      <c r="Z26" s="182"/>
      <c r="AA26" s="182"/>
      <c r="AC26" s="184"/>
    </row>
    <row r="27" spans="1:29" ht="22.5" customHeight="1">
      <c r="A27" s="171">
        <f t="shared" si="5"/>
        <v>2</v>
      </c>
      <c r="B27" s="240">
        <v>502</v>
      </c>
      <c r="C27" s="241">
        <v>101.8</v>
      </c>
      <c r="D27" s="241" t="s">
        <v>434</v>
      </c>
      <c r="E27" s="179"/>
      <c r="F27" s="179"/>
      <c r="G27" s="179"/>
      <c r="H27" s="178"/>
      <c r="I27" s="176"/>
      <c r="J27" s="176"/>
      <c r="K27" s="178"/>
      <c r="L27" s="177"/>
      <c r="M27" s="176"/>
      <c r="N27" s="181">
        <f>VLOOKUP($B27,Piloto!$B$79:$H$450,7,0)</f>
        <v>15795.775000000001</v>
      </c>
      <c r="O27" s="175"/>
      <c r="P27" s="246">
        <f t="shared" si="0"/>
        <v>1608009.895</v>
      </c>
      <c r="Q27" s="247">
        <f t="shared" si="6"/>
        <v>80400.494750000013</v>
      </c>
      <c r="R27" s="247">
        <f t="shared" si="7"/>
        <v>48240.296849999999</v>
      </c>
      <c r="S27" s="247">
        <f t="shared" si="1"/>
        <v>5883.708205805</v>
      </c>
      <c r="T27" s="247">
        <f t="shared" si="2"/>
        <v>57428.465390030004</v>
      </c>
      <c r="U27" s="247">
        <f t="shared" si="3"/>
        <v>96480.593699999998</v>
      </c>
      <c r="V27" s="242">
        <f t="shared" si="8"/>
        <v>964833.27316821506</v>
      </c>
      <c r="W27" s="244"/>
      <c r="X27" s="245">
        <f t="shared" si="4"/>
        <v>643203.9580000001</v>
      </c>
      <c r="Y27" s="168" t="str">
        <f>IFERROR(VLOOKUP($B27,Piloto!$B$79:$H$396,4,0),"")</f>
        <v>Disponível</v>
      </c>
      <c r="Z27" s="182"/>
      <c r="AA27" s="182"/>
      <c r="AC27" s="184"/>
    </row>
    <row r="28" spans="1:29" ht="22.5" customHeight="1">
      <c r="A28" s="171">
        <f t="shared" si="5"/>
        <v>3</v>
      </c>
      <c r="B28" s="240">
        <v>503</v>
      </c>
      <c r="C28" s="241">
        <v>139.80000000000001</v>
      </c>
      <c r="D28" s="241" t="s">
        <v>434</v>
      </c>
      <c r="E28" s="179"/>
      <c r="F28" s="179"/>
      <c r="G28" s="179"/>
      <c r="H28" s="178"/>
      <c r="I28" s="176"/>
      <c r="J28" s="176"/>
      <c r="K28" s="178"/>
      <c r="L28" s="177"/>
      <c r="M28" s="176"/>
      <c r="N28" s="181">
        <f>VLOOKUP($B28,Piloto!$B$79:$H$450,7,0)</f>
        <v>16009.955</v>
      </c>
      <c r="O28" s="175"/>
      <c r="P28" s="246">
        <f t="shared" si="0"/>
        <v>2238191.7090000003</v>
      </c>
      <c r="Q28" s="247">
        <f t="shared" si="6"/>
        <v>111909.58545000001</v>
      </c>
      <c r="R28" s="247">
        <f t="shared" si="7"/>
        <v>67145.751270000008</v>
      </c>
      <c r="S28" s="247">
        <f t="shared" si="1"/>
        <v>8189.5434632310007</v>
      </c>
      <c r="T28" s="247">
        <f t="shared" si="2"/>
        <v>79934.778695226021</v>
      </c>
      <c r="U28" s="247">
        <f t="shared" si="3"/>
        <v>134291.50254000002</v>
      </c>
      <c r="V28" s="242">
        <f t="shared" si="8"/>
        <v>1342953.0746590532</v>
      </c>
      <c r="W28" s="244"/>
      <c r="X28" s="245">
        <f t="shared" si="4"/>
        <v>895276.68360000011</v>
      </c>
      <c r="Y28" s="168" t="str">
        <f>IFERROR(VLOOKUP($B28,Piloto!$B$79:$H$396,4,0),"")</f>
        <v>Disponível</v>
      </c>
      <c r="Z28" s="182"/>
      <c r="AA28" s="182"/>
      <c r="AC28" s="184"/>
    </row>
    <row r="29" spans="1:29" ht="22.5" hidden="1" customHeight="1">
      <c r="A29" s="171">
        <f t="shared" si="5"/>
        <v>4</v>
      </c>
      <c r="B29" s="180">
        <v>504</v>
      </c>
      <c r="C29" s="179">
        <v>56.62</v>
      </c>
      <c r="D29" s="179" t="s">
        <v>434</v>
      </c>
      <c r="E29" s="179"/>
      <c r="F29" s="179"/>
      <c r="G29" s="179"/>
      <c r="H29" s="178"/>
      <c r="I29" s="176"/>
      <c r="J29" s="176"/>
      <c r="K29" s="178"/>
      <c r="L29" s="177"/>
      <c r="M29" s="176"/>
      <c r="N29" s="181">
        <f>VLOOKUP($B29,Piloto!$B$79:$H$450,7,0)</f>
        <v>15697.500000000002</v>
      </c>
      <c r="O29" s="175"/>
      <c r="P29" s="187">
        <f t="shared" si="0"/>
        <v>888792.45000000007</v>
      </c>
      <c r="Q29" s="181">
        <f t="shared" si="6"/>
        <v>44439.622500000005</v>
      </c>
      <c r="R29" s="181">
        <f t="shared" si="7"/>
        <v>26663.773499999999</v>
      </c>
      <c r="S29" s="181">
        <f t="shared" si="1"/>
        <v>3252.0915745500001</v>
      </c>
      <c r="T29" s="181">
        <f t="shared" si="2"/>
        <v>31742.333559300005</v>
      </c>
      <c r="U29" s="181">
        <f t="shared" si="3"/>
        <v>53327.546999999999</v>
      </c>
      <c r="V29" s="174">
        <f t="shared" si="8"/>
        <v>533290.57947165007</v>
      </c>
      <c r="W29" s="173"/>
      <c r="X29" s="172">
        <f t="shared" si="4"/>
        <v>355516.98000000004</v>
      </c>
      <c r="Y29" s="168" t="str">
        <f>IFERROR(VLOOKUP($B29,Piloto!$B$79:$H$396,4,0),"")</f>
        <v>Vendido</v>
      </c>
      <c r="Z29" s="182"/>
      <c r="AA29" s="182"/>
      <c r="AC29" s="184"/>
    </row>
    <row r="30" spans="1:29" ht="22.5" hidden="1" customHeight="1">
      <c r="A30" s="171">
        <f t="shared" si="5"/>
        <v>5</v>
      </c>
      <c r="B30" s="240">
        <v>505</v>
      </c>
      <c r="C30" s="241">
        <v>50.2</v>
      </c>
      <c r="D30" s="241" t="s">
        <v>434</v>
      </c>
      <c r="E30" s="179"/>
      <c r="F30" s="179"/>
      <c r="G30" s="179"/>
      <c r="H30" s="178"/>
      <c r="I30" s="176"/>
      <c r="J30" s="176"/>
      <c r="K30" s="178"/>
      <c r="L30" s="177"/>
      <c r="M30" s="176"/>
      <c r="N30" s="181">
        <f>VLOOKUP($B30,Piloto!$B$79:$H$450,7,0)</f>
        <v>15697.5</v>
      </c>
      <c r="O30" s="175"/>
      <c r="P30" s="246">
        <f t="shared" si="0"/>
        <v>788014.5</v>
      </c>
      <c r="Q30" s="247">
        <f t="shared" si="6"/>
        <v>39400.725000000006</v>
      </c>
      <c r="R30" s="247">
        <f t="shared" si="7"/>
        <v>23640.434999999998</v>
      </c>
      <c r="S30" s="247">
        <f t="shared" si="1"/>
        <v>2883.3450554999999</v>
      </c>
      <c r="T30" s="247">
        <f t="shared" si="2"/>
        <v>28143.149853000003</v>
      </c>
      <c r="U30" s="247">
        <f t="shared" si="3"/>
        <v>47280.869999999995</v>
      </c>
      <c r="V30" s="242">
        <f t="shared" si="8"/>
        <v>472822.09624650003</v>
      </c>
      <c r="W30" s="244"/>
      <c r="X30" s="245">
        <f t="shared" si="4"/>
        <v>315205.80000000005</v>
      </c>
      <c r="Y30" s="168" t="str">
        <f>IFERROR(VLOOKUP($B30,Piloto!$B$79:$H$396,4,0),"")</f>
        <v>Vendido</v>
      </c>
      <c r="Z30" s="182"/>
      <c r="AA30" s="182"/>
      <c r="AC30" s="184"/>
    </row>
    <row r="31" spans="1:29" ht="22.5" hidden="1" customHeight="1">
      <c r="A31" s="171">
        <f t="shared" si="5"/>
        <v>6</v>
      </c>
      <c r="B31" s="240">
        <v>506</v>
      </c>
      <c r="C31" s="241">
        <v>46.83</v>
      </c>
      <c r="D31" s="241" t="s">
        <v>434</v>
      </c>
      <c r="E31" s="179"/>
      <c r="F31" s="179"/>
      <c r="G31" s="179"/>
      <c r="H31" s="178"/>
      <c r="I31" s="176"/>
      <c r="J31" s="176"/>
      <c r="K31" s="178"/>
      <c r="L31" s="177"/>
      <c r="M31" s="176"/>
      <c r="N31" s="181">
        <f>VLOOKUP($B31,Piloto!$B$79:$H$450,7,0)</f>
        <v>15697.500000000002</v>
      </c>
      <c r="O31" s="175"/>
      <c r="P31" s="246">
        <f t="shared" si="0"/>
        <v>735113.92500000005</v>
      </c>
      <c r="Q31" s="247">
        <f t="shared" si="6"/>
        <v>36755.696250000001</v>
      </c>
      <c r="R31" s="247">
        <f t="shared" si="7"/>
        <v>22053.417750000001</v>
      </c>
      <c r="S31" s="247">
        <f t="shared" si="1"/>
        <v>2689.781851575</v>
      </c>
      <c r="T31" s="247">
        <f t="shared" si="2"/>
        <v>26253.858717450003</v>
      </c>
      <c r="U31" s="247">
        <f t="shared" si="3"/>
        <v>44106.835500000001</v>
      </c>
      <c r="V31" s="242">
        <f t="shared" si="8"/>
        <v>441080.85193672503</v>
      </c>
      <c r="W31" s="244"/>
      <c r="X31" s="245">
        <f t="shared" si="4"/>
        <v>294045.57</v>
      </c>
      <c r="Y31" s="168" t="str">
        <f>IFERROR(VLOOKUP($B31,Piloto!$B$79:$H$396,4,0),"")</f>
        <v>Vendido</v>
      </c>
      <c r="Z31" s="182"/>
      <c r="AA31" s="182"/>
      <c r="AC31" s="184"/>
    </row>
    <row r="32" spans="1:29" ht="22.5" hidden="1" customHeight="1">
      <c r="A32" s="171">
        <f t="shared" si="5"/>
        <v>7</v>
      </c>
      <c r="B32" s="240">
        <v>507</v>
      </c>
      <c r="C32" s="241">
        <v>49.04</v>
      </c>
      <c r="D32" s="241" t="s">
        <v>434</v>
      </c>
      <c r="E32" s="179"/>
      <c r="F32" s="179"/>
      <c r="G32" s="179"/>
      <c r="H32" s="178"/>
      <c r="I32" s="176"/>
      <c r="J32" s="176"/>
      <c r="K32" s="178"/>
      <c r="L32" s="177"/>
      <c r="M32" s="176"/>
      <c r="N32" s="181">
        <f>VLOOKUP($B32,Piloto!$B$79:$H$450,7,0)</f>
        <v>15697.5</v>
      </c>
      <c r="O32" s="175"/>
      <c r="P32" s="246">
        <f t="shared" si="0"/>
        <v>769805.4</v>
      </c>
      <c r="Q32" s="247">
        <f t="shared" si="6"/>
        <v>38490.270000000004</v>
      </c>
      <c r="R32" s="247">
        <f t="shared" si="7"/>
        <v>23094.162</v>
      </c>
      <c r="S32" s="247">
        <f t="shared" si="1"/>
        <v>2816.7179586000002</v>
      </c>
      <c r="T32" s="247">
        <f t="shared" si="2"/>
        <v>27492.830055600003</v>
      </c>
      <c r="U32" s="247">
        <f t="shared" si="3"/>
        <v>46188.324000000001</v>
      </c>
      <c r="V32" s="242">
        <f t="shared" si="8"/>
        <v>461896.32669180009</v>
      </c>
      <c r="W32" s="244"/>
      <c r="X32" s="245">
        <f t="shared" si="4"/>
        <v>307922.16000000003</v>
      </c>
      <c r="Y32" s="168" t="str">
        <f>IFERROR(VLOOKUP($B32,Piloto!$B$79:$H$396,4,0),"")</f>
        <v>Vendido</v>
      </c>
      <c r="Z32" s="182"/>
      <c r="AA32" s="182"/>
      <c r="AC32" s="184"/>
    </row>
    <row r="33" spans="1:29" ht="22.5" hidden="1" customHeight="1">
      <c r="A33" s="171">
        <f t="shared" si="5"/>
        <v>8</v>
      </c>
      <c r="B33" s="240">
        <v>508</v>
      </c>
      <c r="C33" s="241">
        <v>62.01</v>
      </c>
      <c r="D33" s="241" t="s">
        <v>434</v>
      </c>
      <c r="E33" s="179"/>
      <c r="F33" s="179"/>
      <c r="G33" s="179"/>
      <c r="H33" s="178"/>
      <c r="I33" s="176"/>
      <c r="J33" s="176"/>
      <c r="K33" s="178"/>
      <c r="L33" s="177"/>
      <c r="M33" s="176"/>
      <c r="N33" s="181">
        <f>VLOOKUP($B33,Piloto!$B$79:$H$450,7,0)</f>
        <v>15697.500000000002</v>
      </c>
      <c r="O33" s="175"/>
      <c r="P33" s="246">
        <f t="shared" si="0"/>
        <v>973401.97500000009</v>
      </c>
      <c r="Q33" s="247">
        <f t="shared" si="6"/>
        <v>48670.098750000005</v>
      </c>
      <c r="R33" s="247">
        <f t="shared" si="7"/>
        <v>29202.059250000002</v>
      </c>
      <c r="S33" s="247">
        <f t="shared" si="1"/>
        <v>3561.6778265250005</v>
      </c>
      <c r="T33" s="247">
        <f t="shared" si="2"/>
        <v>34764.078135150005</v>
      </c>
      <c r="U33" s="247">
        <f t="shared" si="3"/>
        <v>58404.118500000004</v>
      </c>
      <c r="V33" s="242">
        <f t="shared" si="8"/>
        <v>584057.73283357499</v>
      </c>
      <c r="W33" s="244"/>
      <c r="X33" s="245">
        <f t="shared" si="4"/>
        <v>389360.79000000004</v>
      </c>
      <c r="Y33" s="168" t="str">
        <f>IFERROR(VLOOKUP($B33,Piloto!$B$79:$H$396,4,0),"")</f>
        <v>Vendido</v>
      </c>
      <c r="Z33" s="182"/>
      <c r="AA33" s="182"/>
      <c r="AC33" s="184"/>
    </row>
    <row r="34" spans="1:29" ht="22.5" hidden="1" customHeight="1">
      <c r="A34" s="171">
        <f t="shared" si="5"/>
        <v>9</v>
      </c>
      <c r="B34" s="240">
        <v>509</v>
      </c>
      <c r="C34" s="241">
        <v>92.77</v>
      </c>
      <c r="D34" s="241" t="s">
        <v>434</v>
      </c>
      <c r="E34" s="179"/>
      <c r="F34" s="179"/>
      <c r="G34" s="179"/>
      <c r="H34" s="178"/>
      <c r="I34" s="176"/>
      <c r="J34" s="176"/>
      <c r="K34" s="178"/>
      <c r="L34" s="177"/>
      <c r="M34" s="176"/>
      <c r="N34" s="181">
        <f>VLOOKUP($B34,Piloto!$B$79:$H$450,7,0)</f>
        <v>15697.5</v>
      </c>
      <c r="O34" s="175"/>
      <c r="P34" s="246">
        <f t="shared" si="0"/>
        <v>1456257.075</v>
      </c>
      <c r="Q34" s="247">
        <f t="shared" si="6"/>
        <v>72812.853749999995</v>
      </c>
      <c r="R34" s="247">
        <f t="shared" si="7"/>
        <v>43687.712249999997</v>
      </c>
      <c r="S34" s="247">
        <f t="shared" si="1"/>
        <v>5328.4446374250001</v>
      </c>
      <c r="T34" s="247">
        <f t="shared" si="2"/>
        <v>52008.765176550005</v>
      </c>
      <c r="U34" s="247">
        <f t="shared" si="3"/>
        <v>87375.424499999994</v>
      </c>
      <c r="V34" s="242">
        <f t="shared" si="8"/>
        <v>873779.00137027493</v>
      </c>
      <c r="W34" s="244"/>
      <c r="X34" s="245">
        <f t="shared" si="4"/>
        <v>582502.82999999996</v>
      </c>
      <c r="Y34" s="168" t="str">
        <f>IFERROR(VLOOKUP($B34,Piloto!$B$79:$H$396,4,0),"")</f>
        <v>Vendido</v>
      </c>
      <c r="Z34" s="182"/>
      <c r="AA34" s="182"/>
      <c r="AC34" s="184"/>
    </row>
    <row r="35" spans="1:29" ht="22.5" customHeight="1">
      <c r="A35" s="171">
        <f t="shared" si="5"/>
        <v>10</v>
      </c>
      <c r="B35" s="240">
        <v>510</v>
      </c>
      <c r="C35" s="241">
        <v>94.86</v>
      </c>
      <c r="D35" s="241" t="s">
        <v>434</v>
      </c>
      <c r="E35" s="179"/>
      <c r="F35" s="179"/>
      <c r="G35" s="179"/>
      <c r="H35" s="178"/>
      <c r="I35" s="176"/>
      <c r="J35" s="176"/>
      <c r="K35" s="178"/>
      <c r="L35" s="177"/>
      <c r="M35" s="176"/>
      <c r="N35" s="181">
        <f>VLOOKUP($B35,Piloto!$B$79:$H$450,7,0)</f>
        <v>16009.955</v>
      </c>
      <c r="O35" s="175"/>
      <c r="P35" s="246">
        <f t="shared" si="0"/>
        <v>1518704.3313</v>
      </c>
      <c r="Q35" s="247">
        <f t="shared" si="6"/>
        <v>75935.216564999995</v>
      </c>
      <c r="R35" s="247">
        <f t="shared" si="7"/>
        <v>45561.129938999999</v>
      </c>
      <c r="S35" s="247">
        <f t="shared" si="1"/>
        <v>5556.9391482267001</v>
      </c>
      <c r="T35" s="247">
        <f t="shared" si="2"/>
        <v>54239.006488048202</v>
      </c>
      <c r="U35" s="247">
        <f t="shared" si="3"/>
        <v>91122.259877999997</v>
      </c>
      <c r="V35" s="242">
        <f t="shared" si="8"/>
        <v>911248.41675363225</v>
      </c>
      <c r="W35" s="244"/>
      <c r="X35" s="245">
        <f t="shared" si="4"/>
        <v>607481.73251999996</v>
      </c>
      <c r="Y35" s="168" t="str">
        <f>IFERROR(VLOOKUP($B35,Piloto!$B$79:$H$396,4,0),"")</f>
        <v>Disponível</v>
      </c>
      <c r="Z35" s="182"/>
      <c r="AA35" s="182"/>
      <c r="AC35" s="184"/>
    </row>
    <row r="36" spans="1:29" ht="22.5" hidden="1" customHeight="1">
      <c r="A36" s="171">
        <f t="shared" si="5"/>
        <v>11</v>
      </c>
      <c r="B36" s="180">
        <v>511</v>
      </c>
      <c r="C36" s="179">
        <v>66.25</v>
      </c>
      <c r="D36" s="179" t="s">
        <v>434</v>
      </c>
      <c r="E36" s="179"/>
      <c r="F36" s="179"/>
      <c r="G36" s="179"/>
      <c r="H36" s="178"/>
      <c r="I36" s="176"/>
      <c r="J36" s="176"/>
      <c r="K36" s="178"/>
      <c r="L36" s="177"/>
      <c r="M36" s="176"/>
      <c r="N36" s="181">
        <f>VLOOKUP($B36,Piloto!$B$79:$H$450,7,0)</f>
        <v>15697.5</v>
      </c>
      <c r="O36" s="175"/>
      <c r="P36" s="187">
        <f t="shared" si="0"/>
        <v>1039959.375</v>
      </c>
      <c r="Q36" s="181">
        <f t="shared" si="6"/>
        <v>51997.96875</v>
      </c>
      <c r="R36" s="181">
        <f t="shared" si="7"/>
        <v>31198.78125</v>
      </c>
      <c r="S36" s="181">
        <f t="shared" si="1"/>
        <v>3805.2113531249997</v>
      </c>
      <c r="T36" s="181">
        <f t="shared" si="2"/>
        <v>37141.109118750006</v>
      </c>
      <c r="U36" s="181">
        <f t="shared" si="3"/>
        <v>62397.5625</v>
      </c>
      <c r="V36" s="174">
        <f t="shared" si="8"/>
        <v>623993.304309375</v>
      </c>
      <c r="W36" s="173"/>
      <c r="X36" s="172">
        <f t="shared" si="4"/>
        <v>415983.75</v>
      </c>
      <c r="Y36" s="168" t="str">
        <f>IFERROR(VLOOKUP($B36,Piloto!$B$79:$H$396,4,0),"")</f>
        <v>Vendido</v>
      </c>
      <c r="Z36" s="182"/>
      <c r="AA36" s="182"/>
      <c r="AC36" s="184"/>
    </row>
    <row r="37" spans="1:29" ht="22.5" customHeight="1">
      <c r="A37" s="171">
        <f t="shared" si="5"/>
        <v>12</v>
      </c>
      <c r="B37" s="240">
        <v>512</v>
      </c>
      <c r="C37" s="241">
        <v>78.06</v>
      </c>
      <c r="D37" s="241" t="s">
        <v>434</v>
      </c>
      <c r="E37" s="179"/>
      <c r="F37" s="179"/>
      <c r="G37" s="179"/>
      <c r="H37" s="178"/>
      <c r="I37" s="176"/>
      <c r="J37" s="176"/>
      <c r="K37" s="178"/>
      <c r="L37" s="177"/>
      <c r="M37" s="176"/>
      <c r="N37" s="181">
        <f>VLOOKUP($B37,Piloto!$B$79:$H$450,7,0)</f>
        <v>15742.23</v>
      </c>
      <c r="O37" s="175"/>
      <c r="P37" s="246">
        <f t="shared" si="0"/>
        <v>1228838.4738</v>
      </c>
      <c r="Q37" s="247">
        <f t="shared" si="6"/>
        <v>61441.923690000003</v>
      </c>
      <c r="R37" s="247">
        <f t="shared" si="7"/>
        <v>36865.154214000002</v>
      </c>
      <c r="S37" s="247">
        <f t="shared" si="1"/>
        <v>4496.3199756342001</v>
      </c>
      <c r="T37" s="247">
        <f t="shared" si="2"/>
        <v>43886.737253293206</v>
      </c>
      <c r="U37" s="247">
        <f t="shared" si="3"/>
        <v>73730.308428000004</v>
      </c>
      <c r="V37" s="242">
        <f t="shared" si="8"/>
        <v>737323.97453405452</v>
      </c>
      <c r="W37" s="244"/>
      <c r="X37" s="245">
        <f t="shared" si="4"/>
        <v>491535.38952000003</v>
      </c>
      <c r="Y37" s="168" t="str">
        <f>IFERROR(VLOOKUP($B37,Piloto!$B$79:$H$396,4,0),"")</f>
        <v>Disponível</v>
      </c>
      <c r="Z37" s="182"/>
      <c r="AA37" s="182"/>
      <c r="AC37" s="184"/>
    </row>
    <row r="38" spans="1:29" ht="22.5" customHeight="1">
      <c r="A38" s="171">
        <f t="shared" si="5"/>
        <v>1</v>
      </c>
      <c r="B38" s="240">
        <v>601</v>
      </c>
      <c r="C38" s="241">
        <v>85.94</v>
      </c>
      <c r="D38" s="241" t="s">
        <v>434</v>
      </c>
      <c r="E38" s="179"/>
      <c r="F38" s="179"/>
      <c r="G38" s="179"/>
      <c r="H38" s="178"/>
      <c r="I38" s="176"/>
      <c r="J38" s="176"/>
      <c r="K38" s="178"/>
      <c r="L38" s="177"/>
      <c r="M38" s="176"/>
      <c r="N38" s="181">
        <f>VLOOKUP($B38,Piloto!$B$79:$H$450,7,0)</f>
        <v>15528.05</v>
      </c>
      <c r="O38" s="175"/>
      <c r="P38" s="246">
        <f t="shared" si="0"/>
        <v>1334480.6169999999</v>
      </c>
      <c r="Q38" s="247">
        <f t="shared" si="6"/>
        <v>66724.030849999996</v>
      </c>
      <c r="R38" s="247">
        <f t="shared" si="7"/>
        <v>40034.418509999996</v>
      </c>
      <c r="S38" s="247">
        <f t="shared" si="1"/>
        <v>4882.8645776029998</v>
      </c>
      <c r="T38" s="247">
        <f t="shared" si="2"/>
        <v>47659.640755537999</v>
      </c>
      <c r="U38" s="247">
        <f t="shared" si="3"/>
        <v>80068.837019999992</v>
      </c>
      <c r="V38" s="242">
        <f t="shared" si="8"/>
        <v>800711.05637048907</v>
      </c>
      <c r="W38" s="244"/>
      <c r="X38" s="245">
        <f t="shared" si="4"/>
        <v>533792.24679999996</v>
      </c>
      <c r="Y38" s="168" t="str">
        <f>IFERROR(VLOOKUP($B38,Piloto!$B$79:$H$396,4,0),"")</f>
        <v>Disponível</v>
      </c>
      <c r="Z38" s="182"/>
      <c r="AA38" s="182"/>
      <c r="AC38" s="184"/>
    </row>
    <row r="39" spans="1:29" ht="22.5" customHeight="1">
      <c r="A39" s="171">
        <f t="shared" si="5"/>
        <v>2</v>
      </c>
      <c r="B39" s="240">
        <v>602</v>
      </c>
      <c r="C39" s="241">
        <v>101.4</v>
      </c>
      <c r="D39" s="241" t="s">
        <v>434</v>
      </c>
      <c r="E39" s="179"/>
      <c r="F39" s="179"/>
      <c r="G39" s="179"/>
      <c r="H39" s="178"/>
      <c r="I39" s="176"/>
      <c r="J39" s="176"/>
      <c r="K39" s="178"/>
      <c r="L39" s="177"/>
      <c r="M39" s="176"/>
      <c r="N39" s="181">
        <f>VLOOKUP($B39,Piloto!$B$79:$H$450,7,0)</f>
        <v>15795.775</v>
      </c>
      <c r="O39" s="175"/>
      <c r="P39" s="246">
        <f t="shared" si="0"/>
        <v>1601691.585</v>
      </c>
      <c r="Q39" s="247">
        <f t="shared" si="6"/>
        <v>80084.57925000001</v>
      </c>
      <c r="R39" s="247">
        <f t="shared" si="7"/>
        <v>48050.74755</v>
      </c>
      <c r="S39" s="247">
        <f t="shared" si="1"/>
        <v>5860.5895095149999</v>
      </c>
      <c r="T39" s="247">
        <f t="shared" si="2"/>
        <v>57202.813266690006</v>
      </c>
      <c r="U39" s="247">
        <f t="shared" si="3"/>
        <v>96101.4951</v>
      </c>
      <c r="V39" s="242">
        <f t="shared" si="8"/>
        <v>961042.179756945</v>
      </c>
      <c r="W39" s="244"/>
      <c r="X39" s="245">
        <f t="shared" si="4"/>
        <v>640676.63400000008</v>
      </c>
      <c r="Y39" s="168" t="str">
        <f>IFERROR(VLOOKUP($B39,Piloto!$B$79:$H$396,4,0),"")</f>
        <v>Disponível</v>
      </c>
      <c r="Z39" s="182"/>
      <c r="AA39" s="182"/>
      <c r="AC39" s="184"/>
    </row>
    <row r="40" spans="1:29" ht="22.5" customHeight="1">
      <c r="A40" s="171">
        <f t="shared" si="5"/>
        <v>3</v>
      </c>
      <c r="B40" s="240">
        <v>603</v>
      </c>
      <c r="C40" s="241">
        <v>142.29</v>
      </c>
      <c r="D40" s="241" t="s">
        <v>434</v>
      </c>
      <c r="E40" s="179"/>
      <c r="F40" s="179"/>
      <c r="G40" s="179"/>
      <c r="H40" s="178"/>
      <c r="I40" s="176"/>
      <c r="J40" s="176"/>
      <c r="K40" s="178"/>
      <c r="L40" s="177"/>
      <c r="M40" s="176"/>
      <c r="N40" s="181">
        <f>VLOOKUP($B40,Piloto!$B$79:$H$450,7,0)</f>
        <v>16009.955000000002</v>
      </c>
      <c r="O40" s="175"/>
      <c r="P40" s="246">
        <f t="shared" si="0"/>
        <v>2278056.4969500001</v>
      </c>
      <c r="Q40" s="247">
        <f t="shared" si="6"/>
        <v>113902.82484750001</v>
      </c>
      <c r="R40" s="247">
        <f t="shared" si="7"/>
        <v>68341.694908499994</v>
      </c>
      <c r="S40" s="247">
        <f t="shared" si="1"/>
        <v>8335.4087223400493</v>
      </c>
      <c r="T40" s="247">
        <f t="shared" si="2"/>
        <v>81358.509732072314</v>
      </c>
      <c r="U40" s="247">
        <f t="shared" si="3"/>
        <v>136683.38981699999</v>
      </c>
      <c r="V40" s="242">
        <f t="shared" si="8"/>
        <v>1366872.625130448</v>
      </c>
      <c r="W40" s="244"/>
      <c r="X40" s="245">
        <f t="shared" si="4"/>
        <v>911222.59878000012</v>
      </c>
      <c r="Y40" s="168" t="str">
        <f>IFERROR(VLOOKUP($B40,Piloto!$B$79:$H$396,4,0),"")</f>
        <v>Disponível</v>
      </c>
      <c r="Z40" s="182"/>
      <c r="AA40" s="182"/>
      <c r="AC40" s="184"/>
    </row>
    <row r="41" spans="1:29" ht="22.35" hidden="1" customHeight="1">
      <c r="A41" s="171">
        <f t="shared" si="5"/>
        <v>4</v>
      </c>
      <c r="B41" s="240">
        <v>604</v>
      </c>
      <c r="C41" s="241">
        <v>53.88</v>
      </c>
      <c r="D41" s="241" t="s">
        <v>434</v>
      </c>
      <c r="E41" s="179"/>
      <c r="F41" s="179"/>
      <c r="G41" s="179"/>
      <c r="H41" s="178"/>
      <c r="I41" s="176"/>
      <c r="J41" s="176"/>
      <c r="K41" s="178"/>
      <c r="L41" s="177"/>
      <c r="M41" s="176"/>
      <c r="N41" s="181">
        <f>VLOOKUP($B41,Piloto!$B$79:$H$450,7,0)</f>
        <v>15697.5</v>
      </c>
      <c r="O41" s="175"/>
      <c r="P41" s="246">
        <f t="shared" si="0"/>
        <v>845781.3</v>
      </c>
      <c r="Q41" s="247">
        <f t="shared" si="6"/>
        <v>42289.065000000002</v>
      </c>
      <c r="R41" s="247">
        <f t="shared" si="7"/>
        <v>25373.439000000002</v>
      </c>
      <c r="S41" s="247">
        <f t="shared" si="1"/>
        <v>3094.7137766999999</v>
      </c>
      <c r="T41" s="247">
        <f t="shared" si="2"/>
        <v>30206.233348200003</v>
      </c>
      <c r="U41" s="247">
        <f t="shared" si="3"/>
        <v>50746.878000000004</v>
      </c>
      <c r="V41" s="242">
        <f t="shared" si="8"/>
        <v>507483.15828210005</v>
      </c>
      <c r="W41" s="244"/>
      <c r="X41" s="245">
        <f t="shared" si="4"/>
        <v>338312.52</v>
      </c>
      <c r="Y41" s="168" t="str">
        <f>IFERROR(VLOOKUP($B41,Piloto!$B$79:$H$396,4,0),"")</f>
        <v>Vendido</v>
      </c>
      <c r="Z41" s="182"/>
      <c r="AA41" s="182"/>
      <c r="AC41" s="184"/>
    </row>
    <row r="42" spans="1:29" ht="22.5" hidden="1" customHeight="1">
      <c r="A42" s="171">
        <f t="shared" si="5"/>
        <v>5</v>
      </c>
      <c r="B42" s="180">
        <v>605</v>
      </c>
      <c r="C42" s="179">
        <v>42.48</v>
      </c>
      <c r="D42" s="179" t="s">
        <v>434</v>
      </c>
      <c r="E42" s="179"/>
      <c r="F42" s="179"/>
      <c r="G42" s="179"/>
      <c r="H42" s="178"/>
      <c r="I42" s="176"/>
      <c r="J42" s="176"/>
      <c r="K42" s="178"/>
      <c r="L42" s="177"/>
      <c r="M42" s="176"/>
      <c r="N42" s="181">
        <f>VLOOKUP($B42,Piloto!$B$79:$H$450,7,0)</f>
        <v>15697.500000000002</v>
      </c>
      <c r="O42" s="175"/>
      <c r="P42" s="187">
        <f t="shared" si="0"/>
        <v>666829.80000000005</v>
      </c>
      <c r="Q42" s="181">
        <f t="shared" si="6"/>
        <v>33341.490000000005</v>
      </c>
      <c r="R42" s="181">
        <f t="shared" si="7"/>
        <v>20004.894</v>
      </c>
      <c r="S42" s="181">
        <f t="shared" si="1"/>
        <v>2439.9302382000001</v>
      </c>
      <c r="T42" s="181">
        <f t="shared" si="2"/>
        <v>23815.159477200003</v>
      </c>
      <c r="U42" s="181">
        <f t="shared" si="3"/>
        <v>40009.788</v>
      </c>
      <c r="V42" s="174">
        <f t="shared" si="8"/>
        <v>400109.21610660001</v>
      </c>
      <c r="W42" s="173"/>
      <c r="X42" s="172">
        <f t="shared" si="4"/>
        <v>266731.92000000004</v>
      </c>
      <c r="Y42" s="168" t="str">
        <f>IFERROR(VLOOKUP($B42,Piloto!$B$79:$H$396,4,0),"")</f>
        <v>Vendido</v>
      </c>
      <c r="Z42" s="182"/>
      <c r="AA42" s="182"/>
      <c r="AC42" s="184"/>
    </row>
    <row r="43" spans="1:29" ht="22.5" hidden="1" customHeight="1">
      <c r="A43" s="171">
        <f t="shared" si="5"/>
        <v>6</v>
      </c>
      <c r="B43" s="180">
        <v>606</v>
      </c>
      <c r="C43" s="179">
        <v>39.270000000000003</v>
      </c>
      <c r="D43" s="179" t="s">
        <v>434</v>
      </c>
      <c r="E43" s="179"/>
      <c r="F43" s="179"/>
      <c r="G43" s="179"/>
      <c r="H43" s="178"/>
      <c r="I43" s="176"/>
      <c r="J43" s="176"/>
      <c r="K43" s="178"/>
      <c r="L43" s="177"/>
      <c r="M43" s="176"/>
      <c r="N43" s="181">
        <f>VLOOKUP($B43,Piloto!$B$79:$H$450,7,0)</f>
        <v>16117.499999999998</v>
      </c>
      <c r="O43" s="175"/>
      <c r="P43" s="187">
        <f t="shared" si="0"/>
        <v>632934.22499999998</v>
      </c>
      <c r="Q43" s="181">
        <f t="shared" si="6"/>
        <v>31646.71125</v>
      </c>
      <c r="R43" s="181">
        <f t="shared" si="7"/>
        <v>18988.026749999997</v>
      </c>
      <c r="S43" s="181">
        <f t="shared" si="1"/>
        <v>2315.9063292749997</v>
      </c>
      <c r="T43" s="181">
        <f t="shared" si="2"/>
        <v>22604.612911650001</v>
      </c>
      <c r="U43" s="181">
        <f t="shared" si="3"/>
        <v>37976.053499999995</v>
      </c>
      <c r="V43" s="174">
        <f t="shared" si="8"/>
        <v>379771.29488182499</v>
      </c>
      <c r="W43" s="173"/>
      <c r="X43" s="172">
        <f t="shared" si="4"/>
        <v>253173.69</v>
      </c>
      <c r="Y43" s="168" t="str">
        <f>IFERROR(VLOOKUP($B43,Piloto!$B$79:$H$396,4,0),"")</f>
        <v>Vendido</v>
      </c>
      <c r="Z43" s="182"/>
      <c r="AA43" s="182"/>
      <c r="AC43" s="184"/>
    </row>
    <row r="44" spans="1:29" ht="22.5" hidden="1" customHeight="1">
      <c r="A44" s="171">
        <f t="shared" si="5"/>
        <v>7</v>
      </c>
      <c r="B44" s="180">
        <v>607</v>
      </c>
      <c r="C44" s="179">
        <v>49.32</v>
      </c>
      <c r="D44" s="179" t="s">
        <v>434</v>
      </c>
      <c r="E44" s="179"/>
      <c r="F44" s="179"/>
      <c r="G44" s="179"/>
      <c r="H44" s="178"/>
      <c r="I44" s="176"/>
      <c r="J44" s="176"/>
      <c r="K44" s="178"/>
      <c r="L44" s="177"/>
      <c r="M44" s="176"/>
      <c r="N44" s="181">
        <f>VLOOKUP($B44,Piloto!$B$79:$H$450,7,0)</f>
        <v>15697.500000000002</v>
      </c>
      <c r="O44" s="175"/>
      <c r="P44" s="187">
        <f t="shared" si="0"/>
        <v>774200.70000000007</v>
      </c>
      <c r="Q44" s="181">
        <f t="shared" si="6"/>
        <v>38710.035000000003</v>
      </c>
      <c r="R44" s="181">
        <f t="shared" si="7"/>
        <v>23226.021000000001</v>
      </c>
      <c r="S44" s="181">
        <f t="shared" si="1"/>
        <v>2832.8003613000001</v>
      </c>
      <c r="T44" s="181">
        <f t="shared" si="2"/>
        <v>27649.803799800004</v>
      </c>
      <c r="U44" s="181">
        <f t="shared" si="3"/>
        <v>46452.042000000001</v>
      </c>
      <c r="V44" s="174">
        <f t="shared" si="8"/>
        <v>464533.58141190012</v>
      </c>
      <c r="W44" s="173"/>
      <c r="X44" s="172">
        <f t="shared" si="4"/>
        <v>309680.28000000003</v>
      </c>
      <c r="Y44" s="168" t="str">
        <f>IFERROR(VLOOKUP($B44,Piloto!$B$79:$H$396,4,0),"")</f>
        <v>Vendido</v>
      </c>
      <c r="Z44" s="182"/>
      <c r="AA44" s="182"/>
      <c r="AC44" s="184"/>
    </row>
    <row r="45" spans="1:29" ht="22.5" hidden="1" customHeight="1">
      <c r="A45" s="171">
        <f t="shared" si="5"/>
        <v>8</v>
      </c>
      <c r="B45" s="180">
        <v>608</v>
      </c>
      <c r="C45" s="179">
        <v>48.77</v>
      </c>
      <c r="D45" s="179" t="s">
        <v>434</v>
      </c>
      <c r="E45" s="179"/>
      <c r="F45" s="179"/>
      <c r="G45" s="179"/>
      <c r="H45" s="178"/>
      <c r="I45" s="176"/>
      <c r="J45" s="176"/>
      <c r="K45" s="178"/>
      <c r="L45" s="177"/>
      <c r="M45" s="176"/>
      <c r="N45" s="181">
        <f>VLOOKUP($B45,Piloto!$B$79:$H$450,7,0)</f>
        <v>15697.5</v>
      </c>
      <c r="O45" s="175"/>
      <c r="P45" s="187">
        <f t="shared" si="0"/>
        <v>765567.07500000007</v>
      </c>
      <c r="Q45" s="181">
        <f t="shared" si="6"/>
        <v>38278.353750000002</v>
      </c>
      <c r="R45" s="181">
        <f t="shared" si="7"/>
        <v>22967.01225</v>
      </c>
      <c r="S45" s="181">
        <f t="shared" si="1"/>
        <v>2801.2099274250004</v>
      </c>
      <c r="T45" s="181">
        <f t="shared" si="2"/>
        <v>27341.462516550004</v>
      </c>
      <c r="U45" s="181">
        <f t="shared" si="3"/>
        <v>45934.0245</v>
      </c>
      <c r="V45" s="174">
        <f t="shared" si="8"/>
        <v>459353.25964027504</v>
      </c>
      <c r="W45" s="173"/>
      <c r="X45" s="172">
        <f t="shared" si="4"/>
        <v>306226.83</v>
      </c>
      <c r="Y45" s="168" t="str">
        <f>IFERROR(VLOOKUP($B45,Piloto!$B$79:$H$396,4,0),"")</f>
        <v>Vendido</v>
      </c>
      <c r="Z45" s="182"/>
      <c r="AA45" s="182"/>
      <c r="AC45" s="184"/>
    </row>
    <row r="46" spans="1:29" ht="22.5" hidden="1" customHeight="1">
      <c r="A46" s="171">
        <f t="shared" si="5"/>
        <v>9</v>
      </c>
      <c r="B46" s="180">
        <v>609</v>
      </c>
      <c r="C46" s="179">
        <v>49.39</v>
      </c>
      <c r="D46" s="179" t="s">
        <v>434</v>
      </c>
      <c r="E46" s="179"/>
      <c r="F46" s="179"/>
      <c r="G46" s="179"/>
      <c r="H46" s="178"/>
      <c r="I46" s="176"/>
      <c r="J46" s="176"/>
      <c r="K46" s="178"/>
      <c r="L46" s="177"/>
      <c r="M46" s="176"/>
      <c r="N46" s="181">
        <f>VLOOKUP($B46,Piloto!$B$79:$H$450,7,0)</f>
        <v>15697.5</v>
      </c>
      <c r="O46" s="175"/>
      <c r="P46" s="187">
        <f t="shared" si="0"/>
        <v>775299.52500000002</v>
      </c>
      <c r="Q46" s="181">
        <f t="shared" si="6"/>
        <v>38764.97625</v>
      </c>
      <c r="R46" s="181">
        <f t="shared" si="7"/>
        <v>23258.98575</v>
      </c>
      <c r="S46" s="181">
        <f t="shared" si="1"/>
        <v>2836.820961975</v>
      </c>
      <c r="T46" s="181">
        <f t="shared" si="2"/>
        <v>27689.047235850005</v>
      </c>
      <c r="U46" s="181">
        <f t="shared" si="3"/>
        <v>46517.9715</v>
      </c>
      <c r="V46" s="174">
        <f t="shared" si="8"/>
        <v>465192.89509192499</v>
      </c>
      <c r="W46" s="173"/>
      <c r="X46" s="172">
        <f t="shared" si="4"/>
        <v>310119.81</v>
      </c>
      <c r="Y46" s="168" t="str">
        <f>IFERROR(VLOOKUP($B46,Piloto!$B$79:$H$396,4,0),"")</f>
        <v>Vendido</v>
      </c>
      <c r="Z46" s="182"/>
      <c r="AA46" s="182"/>
      <c r="AC46" s="184"/>
    </row>
    <row r="47" spans="1:29" ht="22.5" hidden="1" customHeight="1">
      <c r="A47" s="171">
        <f t="shared" si="5"/>
        <v>10</v>
      </c>
      <c r="B47" s="180">
        <v>610</v>
      </c>
      <c r="C47" s="179">
        <v>62.99</v>
      </c>
      <c r="D47" s="179" t="s">
        <v>434</v>
      </c>
      <c r="E47" s="179"/>
      <c r="F47" s="179"/>
      <c r="G47" s="179"/>
      <c r="H47" s="178"/>
      <c r="I47" s="176"/>
      <c r="J47" s="176"/>
      <c r="K47" s="178"/>
      <c r="L47" s="177"/>
      <c r="M47" s="176"/>
      <c r="N47" s="181">
        <f>VLOOKUP($B47,Piloto!$B$79:$H$450,7,0)</f>
        <v>15697.5</v>
      </c>
      <c r="O47" s="175"/>
      <c r="P47" s="187">
        <f t="shared" si="0"/>
        <v>988785.52500000002</v>
      </c>
      <c r="Q47" s="181">
        <f t="shared" si="6"/>
        <v>49439.276250000003</v>
      </c>
      <c r="R47" s="181">
        <f t="shared" si="7"/>
        <v>29663.565749999998</v>
      </c>
      <c r="S47" s="181">
        <f t="shared" si="1"/>
        <v>3617.966235975</v>
      </c>
      <c r="T47" s="181">
        <f t="shared" si="2"/>
        <v>35313.486239850004</v>
      </c>
      <c r="U47" s="181">
        <f t="shared" si="3"/>
        <v>59327.131499999996</v>
      </c>
      <c r="V47" s="174">
        <f t="shared" si="8"/>
        <v>593288.124353925</v>
      </c>
      <c r="W47" s="173"/>
      <c r="X47" s="172">
        <f t="shared" si="4"/>
        <v>395514.21</v>
      </c>
      <c r="Y47" s="168" t="str">
        <f>IFERROR(VLOOKUP($B47,Piloto!$B$79:$H$396,4,0),"")</f>
        <v>Vendido</v>
      </c>
      <c r="Z47" s="182"/>
      <c r="AA47" s="182"/>
      <c r="AC47" s="184"/>
    </row>
    <row r="48" spans="1:29" ht="22.5" hidden="1" customHeight="1">
      <c r="A48" s="171">
        <f t="shared" si="5"/>
        <v>11</v>
      </c>
      <c r="B48" s="180">
        <v>611</v>
      </c>
      <c r="C48" s="179">
        <v>94.05</v>
      </c>
      <c r="D48" s="179" t="s">
        <v>434</v>
      </c>
      <c r="E48" s="179"/>
      <c r="F48" s="179"/>
      <c r="G48" s="179"/>
      <c r="H48" s="178"/>
      <c r="I48" s="176"/>
      <c r="J48" s="176"/>
      <c r="K48" s="178"/>
      <c r="L48" s="177"/>
      <c r="M48" s="176"/>
      <c r="N48" s="181">
        <f>VLOOKUP($B48,Piloto!$B$79:$H$450,7,0)</f>
        <v>15697.5</v>
      </c>
      <c r="O48" s="175"/>
      <c r="P48" s="187">
        <f t="shared" si="0"/>
        <v>1476349.875</v>
      </c>
      <c r="Q48" s="181">
        <f t="shared" si="6"/>
        <v>73817.493750000009</v>
      </c>
      <c r="R48" s="181">
        <f t="shared" si="7"/>
        <v>44290.496249999997</v>
      </c>
      <c r="S48" s="181">
        <f t="shared" si="1"/>
        <v>5401.9641926249997</v>
      </c>
      <c r="T48" s="181">
        <f t="shared" si="2"/>
        <v>52726.359435750004</v>
      </c>
      <c r="U48" s="181">
        <f t="shared" si="3"/>
        <v>88580.992499999993</v>
      </c>
      <c r="V48" s="174">
        <f t="shared" si="8"/>
        <v>885835.02294787485</v>
      </c>
      <c r="W48" s="173"/>
      <c r="X48" s="172">
        <f t="shared" si="4"/>
        <v>590539.95000000007</v>
      </c>
      <c r="Y48" s="168" t="str">
        <f>IFERROR(VLOOKUP($B48,Piloto!$B$79:$H$396,4,0),"")</f>
        <v>Vendido</v>
      </c>
      <c r="Z48" s="182"/>
      <c r="AA48" s="182"/>
      <c r="AC48" s="184"/>
    </row>
    <row r="49" spans="1:29" ht="22.5" customHeight="1">
      <c r="A49" s="171">
        <f t="shared" si="5"/>
        <v>12</v>
      </c>
      <c r="B49" s="240">
        <v>612</v>
      </c>
      <c r="C49" s="241">
        <v>95.49</v>
      </c>
      <c r="D49" s="241" t="s">
        <v>434</v>
      </c>
      <c r="E49" s="179"/>
      <c r="F49" s="179"/>
      <c r="G49" s="179"/>
      <c r="H49" s="178"/>
      <c r="I49" s="176"/>
      <c r="J49" s="176"/>
      <c r="K49" s="178"/>
      <c r="L49" s="177"/>
      <c r="M49" s="176"/>
      <c r="N49" s="181">
        <f>VLOOKUP($B49,Piloto!$B$79:$H$450,7,0)</f>
        <v>15742.23</v>
      </c>
      <c r="O49" s="175"/>
      <c r="P49" s="246">
        <f t="shared" si="0"/>
        <v>1503225.5426999999</v>
      </c>
      <c r="Q49" s="247">
        <f t="shared" si="6"/>
        <v>75161.277134999997</v>
      </c>
      <c r="R49" s="247">
        <f t="shared" si="7"/>
        <v>45096.766280999997</v>
      </c>
      <c r="S49" s="247">
        <f t="shared" si="1"/>
        <v>5500.3022607392995</v>
      </c>
      <c r="T49" s="247">
        <f t="shared" si="2"/>
        <v>53686.197031987802</v>
      </c>
      <c r="U49" s="247">
        <f t="shared" si="3"/>
        <v>90193.532561999993</v>
      </c>
      <c r="V49" s="242">
        <f t="shared" si="8"/>
        <v>901960.88045422581</v>
      </c>
      <c r="W49" s="244"/>
      <c r="X49" s="245">
        <f t="shared" si="4"/>
        <v>601290.21707999997</v>
      </c>
      <c r="Y49" s="168" t="str">
        <f>IFERROR(VLOOKUP($B49,Piloto!$B$79:$H$396,4,0),"")</f>
        <v>Disponível</v>
      </c>
      <c r="Z49" s="182"/>
      <c r="AA49" s="182"/>
      <c r="AC49" s="184"/>
    </row>
    <row r="50" spans="1:29" ht="22.5" customHeight="1">
      <c r="A50" s="171">
        <f t="shared" si="5"/>
        <v>13</v>
      </c>
      <c r="B50" s="240">
        <v>613</v>
      </c>
      <c r="C50" s="241">
        <v>54.65</v>
      </c>
      <c r="D50" s="241" t="s">
        <v>434</v>
      </c>
      <c r="E50" s="179"/>
      <c r="F50" s="179"/>
      <c r="G50" s="179"/>
      <c r="H50" s="178"/>
      <c r="I50" s="176"/>
      <c r="J50" s="176"/>
      <c r="K50" s="178"/>
      <c r="L50" s="177"/>
      <c r="M50" s="176"/>
      <c r="N50" s="181">
        <f>VLOOKUP($B50,Piloto!$B$79:$H$450,7,0)</f>
        <v>15795.775000000001</v>
      </c>
      <c r="O50" s="175"/>
      <c r="P50" s="246">
        <f t="shared" si="0"/>
        <v>863239.10375000001</v>
      </c>
      <c r="Q50" s="247">
        <f t="shared" si="6"/>
        <v>43161.955187500003</v>
      </c>
      <c r="R50" s="247">
        <f t="shared" si="7"/>
        <v>25897.173112500001</v>
      </c>
      <c r="S50" s="247">
        <f t="shared" si="1"/>
        <v>3158.5918806212499</v>
      </c>
      <c r="T50" s="247">
        <f t="shared" si="2"/>
        <v>30829.721351327502</v>
      </c>
      <c r="U50" s="247">
        <f t="shared" si="3"/>
        <v>51794.346225000001</v>
      </c>
      <c r="V50" s="242">
        <f t="shared" si="8"/>
        <v>517958.13731476374</v>
      </c>
      <c r="W50" s="244"/>
      <c r="X50" s="245">
        <f t="shared" si="4"/>
        <v>345295.64150000003</v>
      </c>
      <c r="Y50" s="168" t="str">
        <f>IFERROR(VLOOKUP($B50,Piloto!$B$79:$H$396,4,0),"")</f>
        <v>Disponível</v>
      </c>
      <c r="Z50" s="182"/>
      <c r="AA50" s="182"/>
      <c r="AC50" s="184"/>
    </row>
    <row r="51" spans="1:29" ht="22.5" hidden="1" customHeight="1">
      <c r="A51" s="171">
        <f t="shared" si="5"/>
        <v>14</v>
      </c>
      <c r="B51" s="240">
        <v>614</v>
      </c>
      <c r="C51" s="241">
        <v>48.14</v>
      </c>
      <c r="D51" s="241" t="s">
        <v>434</v>
      </c>
      <c r="E51" s="179"/>
      <c r="F51" s="179"/>
      <c r="G51" s="179"/>
      <c r="H51" s="178"/>
      <c r="I51" s="176"/>
      <c r="J51" s="176"/>
      <c r="K51" s="178"/>
      <c r="L51" s="177"/>
      <c r="M51" s="176"/>
      <c r="N51" s="181">
        <f>VLOOKUP($B51,Piloto!$B$79:$H$450,7,0)</f>
        <v>15487.5</v>
      </c>
      <c r="O51" s="175"/>
      <c r="P51" s="246">
        <f t="shared" si="0"/>
        <v>745568.25</v>
      </c>
      <c r="Q51" s="247">
        <f t="shared" si="6"/>
        <v>37278.412499999999</v>
      </c>
      <c r="R51" s="247">
        <f t="shared" si="7"/>
        <v>22367.047500000001</v>
      </c>
      <c r="S51" s="247">
        <f t="shared" si="1"/>
        <v>2728.03422675</v>
      </c>
      <c r="T51" s="247">
        <f t="shared" si="2"/>
        <v>26627.224480500001</v>
      </c>
      <c r="U51" s="247">
        <f t="shared" si="3"/>
        <v>44734.095000000001</v>
      </c>
      <c r="V51" s="242">
        <f t="shared" si="8"/>
        <v>447353.62466024997</v>
      </c>
      <c r="W51" s="244"/>
      <c r="X51" s="245">
        <f t="shared" si="4"/>
        <v>298227.3</v>
      </c>
      <c r="Y51" s="168" t="str">
        <f>IFERROR(VLOOKUP($B51,Piloto!$B$79:$H$396,4,0),"")</f>
        <v>Vendido</v>
      </c>
      <c r="Z51" s="182"/>
      <c r="AA51" s="182"/>
      <c r="AC51" s="184"/>
    </row>
    <row r="52" spans="1:29" ht="22.5" hidden="1" customHeight="1">
      <c r="A52" s="171">
        <f t="shared" si="5"/>
        <v>1</v>
      </c>
      <c r="B52" s="180">
        <v>701</v>
      </c>
      <c r="C52" s="179">
        <v>85.94</v>
      </c>
      <c r="D52" s="179" t="s">
        <v>434</v>
      </c>
      <c r="E52" s="179"/>
      <c r="F52" s="179"/>
      <c r="G52" s="179"/>
      <c r="H52" s="178"/>
      <c r="I52" s="176"/>
      <c r="J52" s="176"/>
      <c r="K52" s="178"/>
      <c r="L52" s="177"/>
      <c r="M52" s="176"/>
      <c r="N52" s="181">
        <f>VLOOKUP($B52,Piloto!$B$79:$H$450,7,0)</f>
        <v>15225</v>
      </c>
      <c r="O52" s="175"/>
      <c r="P52" s="187">
        <f t="shared" si="0"/>
        <v>1308436.5</v>
      </c>
      <c r="Q52" s="181">
        <f t="shared" si="6"/>
        <v>65421.825000000004</v>
      </c>
      <c r="R52" s="181">
        <f t="shared" si="7"/>
        <v>39253.095000000001</v>
      </c>
      <c r="S52" s="181">
        <f t="shared" si="1"/>
        <v>4787.5691534999996</v>
      </c>
      <c r="T52" s="181">
        <f t="shared" si="2"/>
        <v>46729.501161</v>
      </c>
      <c r="U52" s="181">
        <f t="shared" si="3"/>
        <v>78506.19</v>
      </c>
      <c r="V52" s="174">
        <f t="shared" si="8"/>
        <v>785084.14342049998</v>
      </c>
      <c r="W52" s="173"/>
      <c r="X52" s="172">
        <f t="shared" si="4"/>
        <v>523374.60000000003</v>
      </c>
      <c r="Y52" s="168" t="str">
        <f>IFERROR(VLOOKUP($B52,Piloto!$B$79:$H$396,4,0),"")</f>
        <v>Vendido</v>
      </c>
      <c r="Z52" s="182"/>
      <c r="AA52" s="182"/>
      <c r="AC52" s="184"/>
    </row>
    <row r="53" spans="1:29" ht="22.5" customHeight="1">
      <c r="A53" s="171">
        <f t="shared" si="5"/>
        <v>2</v>
      </c>
      <c r="B53" s="240">
        <v>702</v>
      </c>
      <c r="C53" s="241">
        <v>101.4</v>
      </c>
      <c r="D53" s="241" t="s">
        <v>434</v>
      </c>
      <c r="E53" s="179"/>
      <c r="F53" s="179"/>
      <c r="G53" s="179"/>
      <c r="H53" s="178"/>
      <c r="I53" s="176"/>
      <c r="J53" s="176"/>
      <c r="K53" s="178"/>
      <c r="L53" s="177"/>
      <c r="M53" s="176"/>
      <c r="N53" s="181">
        <f>VLOOKUP($B53,Piloto!$B$79:$H$450,7,0)</f>
        <v>15795.775</v>
      </c>
      <c r="O53" s="175"/>
      <c r="P53" s="246">
        <f t="shared" si="0"/>
        <v>1601691.585</v>
      </c>
      <c r="Q53" s="247">
        <f t="shared" si="6"/>
        <v>80084.57925000001</v>
      </c>
      <c r="R53" s="247">
        <f t="shared" si="7"/>
        <v>48050.74755</v>
      </c>
      <c r="S53" s="247">
        <f t="shared" si="1"/>
        <v>5860.5895095149999</v>
      </c>
      <c r="T53" s="247">
        <f t="shared" si="2"/>
        <v>57202.813266690006</v>
      </c>
      <c r="U53" s="247">
        <f t="shared" si="3"/>
        <v>96101.4951</v>
      </c>
      <c r="V53" s="242">
        <f t="shared" si="8"/>
        <v>961042.179756945</v>
      </c>
      <c r="W53" s="244"/>
      <c r="X53" s="245">
        <f t="shared" si="4"/>
        <v>640676.63400000008</v>
      </c>
      <c r="Y53" s="168" t="str">
        <f>IFERROR(VLOOKUP($B53,Piloto!$B$79:$H$396,4,0),"")</f>
        <v>Disponível</v>
      </c>
      <c r="Z53" s="182"/>
      <c r="AA53" s="182"/>
      <c r="AC53" s="184"/>
    </row>
    <row r="54" spans="1:29" ht="22.5" customHeight="1">
      <c r="A54" s="171">
        <f t="shared" si="5"/>
        <v>3</v>
      </c>
      <c r="B54" s="240">
        <v>703</v>
      </c>
      <c r="C54" s="241">
        <v>142.29</v>
      </c>
      <c r="D54" s="241" t="s">
        <v>434</v>
      </c>
      <c r="E54" s="179"/>
      <c r="F54" s="179"/>
      <c r="G54" s="179"/>
      <c r="H54" s="178"/>
      <c r="I54" s="176"/>
      <c r="J54" s="176"/>
      <c r="K54" s="178"/>
      <c r="L54" s="177"/>
      <c r="M54" s="176"/>
      <c r="N54" s="181">
        <f>VLOOKUP($B54,Piloto!$B$79:$H$450,7,0)</f>
        <v>16009.955000000002</v>
      </c>
      <c r="O54" s="175"/>
      <c r="P54" s="246">
        <f t="shared" si="0"/>
        <v>2278056.4969500001</v>
      </c>
      <c r="Q54" s="247">
        <f t="shared" si="6"/>
        <v>113902.82484750001</v>
      </c>
      <c r="R54" s="247">
        <f t="shared" si="7"/>
        <v>68341.694908499994</v>
      </c>
      <c r="S54" s="247">
        <f t="shared" si="1"/>
        <v>8335.4087223400493</v>
      </c>
      <c r="T54" s="247">
        <f t="shared" si="2"/>
        <v>81358.509732072314</v>
      </c>
      <c r="U54" s="247">
        <f t="shared" si="3"/>
        <v>136683.38981699999</v>
      </c>
      <c r="V54" s="242">
        <f t="shared" si="8"/>
        <v>1366872.625130448</v>
      </c>
      <c r="W54" s="244"/>
      <c r="X54" s="245">
        <f t="shared" si="4"/>
        <v>911222.59878000012</v>
      </c>
      <c r="Y54" s="168" t="str">
        <f>IFERROR(VLOOKUP($B54,Piloto!$B$79:$H$396,4,0),"")</f>
        <v>Disponível</v>
      </c>
      <c r="Z54" s="182"/>
      <c r="AA54" s="182"/>
      <c r="AC54" s="184"/>
    </row>
    <row r="55" spans="1:29" ht="22.5" hidden="1" customHeight="1">
      <c r="A55" s="171">
        <f t="shared" si="5"/>
        <v>4</v>
      </c>
      <c r="B55" s="180">
        <v>704</v>
      </c>
      <c r="C55" s="179">
        <v>57.52</v>
      </c>
      <c r="D55" s="179" t="s">
        <v>434</v>
      </c>
      <c r="E55" s="179"/>
      <c r="F55" s="179"/>
      <c r="G55" s="179"/>
      <c r="H55" s="178"/>
      <c r="I55" s="176"/>
      <c r="J55" s="176"/>
      <c r="K55" s="178"/>
      <c r="L55" s="177"/>
      <c r="M55" s="176"/>
      <c r="N55" s="181">
        <f>VLOOKUP($B55,Piloto!$B$79:$H$450,7,0)</f>
        <v>15697.5</v>
      </c>
      <c r="O55" s="175"/>
      <c r="P55" s="187">
        <f t="shared" si="0"/>
        <v>902920.20000000007</v>
      </c>
      <c r="Q55" s="181">
        <f t="shared" si="6"/>
        <v>45146.010000000009</v>
      </c>
      <c r="R55" s="181">
        <f t="shared" si="7"/>
        <v>27087.606</v>
      </c>
      <c r="S55" s="181">
        <f t="shared" si="1"/>
        <v>3303.7850118000001</v>
      </c>
      <c r="T55" s="181">
        <f t="shared" si="2"/>
        <v>32246.892022800006</v>
      </c>
      <c r="U55" s="181">
        <f t="shared" si="3"/>
        <v>54175.212</v>
      </c>
      <c r="V55" s="174">
        <f t="shared" si="8"/>
        <v>541767.46964340005</v>
      </c>
      <c r="W55" s="173"/>
      <c r="X55" s="172">
        <f t="shared" si="4"/>
        <v>361168.08000000007</v>
      </c>
      <c r="Y55" s="168" t="str">
        <f>IFERROR(VLOOKUP($B55,Piloto!$B$79:$H$396,4,0),"")</f>
        <v>Vendido</v>
      </c>
      <c r="Z55" s="182"/>
      <c r="AA55" s="182"/>
      <c r="AC55" s="184"/>
    </row>
    <row r="56" spans="1:29" ht="22.5" hidden="1" customHeight="1">
      <c r="A56" s="171">
        <f t="shared" si="5"/>
        <v>5</v>
      </c>
      <c r="B56" s="180">
        <v>705</v>
      </c>
      <c r="C56" s="179">
        <v>49.34</v>
      </c>
      <c r="D56" s="179" t="s">
        <v>434</v>
      </c>
      <c r="E56" s="179"/>
      <c r="F56" s="179"/>
      <c r="G56" s="179"/>
      <c r="H56" s="178"/>
      <c r="I56" s="176"/>
      <c r="J56" s="176"/>
      <c r="K56" s="178"/>
      <c r="L56" s="177"/>
      <c r="M56" s="176"/>
      <c r="N56" s="181">
        <f>VLOOKUP($B56,Piloto!$B$79:$H$450,7,0)</f>
        <v>15697.5</v>
      </c>
      <c r="O56" s="175"/>
      <c r="P56" s="187">
        <f t="shared" si="0"/>
        <v>774514.65</v>
      </c>
      <c r="Q56" s="181">
        <f t="shared" si="6"/>
        <v>38725.732500000006</v>
      </c>
      <c r="R56" s="181">
        <f t="shared" si="7"/>
        <v>23235.4395</v>
      </c>
      <c r="S56" s="181">
        <f t="shared" si="1"/>
        <v>2833.9491043500002</v>
      </c>
      <c r="T56" s="181">
        <f t="shared" si="2"/>
        <v>27661.016210100002</v>
      </c>
      <c r="U56" s="181">
        <f t="shared" si="3"/>
        <v>46470.879000000001</v>
      </c>
      <c r="V56" s="174">
        <f t="shared" si="8"/>
        <v>464721.95674905006</v>
      </c>
      <c r="W56" s="173"/>
      <c r="X56" s="172">
        <f t="shared" si="4"/>
        <v>309805.86000000004</v>
      </c>
      <c r="Y56" s="168" t="str">
        <f>IFERROR(VLOOKUP($B56,Piloto!$B$79:$H$396,4,0),"")</f>
        <v>Vendido</v>
      </c>
      <c r="Z56" s="182"/>
      <c r="AA56" s="182"/>
      <c r="AC56" s="184"/>
    </row>
    <row r="57" spans="1:29" ht="22.5" hidden="1" customHeight="1">
      <c r="A57" s="171">
        <f t="shared" si="5"/>
        <v>6</v>
      </c>
      <c r="B57" s="180">
        <v>706</v>
      </c>
      <c r="C57" s="179">
        <v>39.270000000000003</v>
      </c>
      <c r="D57" s="179" t="s">
        <v>434</v>
      </c>
      <c r="E57" s="179"/>
      <c r="F57" s="179"/>
      <c r="G57" s="179"/>
      <c r="H57" s="178"/>
      <c r="I57" s="176"/>
      <c r="J57" s="176"/>
      <c r="K57" s="178"/>
      <c r="L57" s="177"/>
      <c r="M57" s="176"/>
      <c r="N57" s="181">
        <f>VLOOKUP($B57,Piloto!$B$79:$H$450,7,0)</f>
        <v>16117.499999999998</v>
      </c>
      <c r="O57" s="175"/>
      <c r="P57" s="187">
        <f t="shared" si="0"/>
        <v>632934.22499999998</v>
      </c>
      <c r="Q57" s="181">
        <f t="shared" si="6"/>
        <v>31646.71125</v>
      </c>
      <c r="R57" s="181">
        <f t="shared" si="7"/>
        <v>18988.026749999997</v>
      </c>
      <c r="S57" s="181">
        <f t="shared" si="1"/>
        <v>2315.9063292749997</v>
      </c>
      <c r="T57" s="181">
        <f t="shared" si="2"/>
        <v>22604.612911650001</v>
      </c>
      <c r="U57" s="181">
        <f t="shared" si="3"/>
        <v>37976.053499999995</v>
      </c>
      <c r="V57" s="174">
        <f t="shared" si="8"/>
        <v>379771.29488182499</v>
      </c>
      <c r="W57" s="173"/>
      <c r="X57" s="172">
        <f t="shared" si="4"/>
        <v>253173.69</v>
      </c>
      <c r="Y57" s="168" t="str">
        <f>IFERROR(VLOOKUP($B57,Piloto!$B$79:$H$396,4,0),"")</f>
        <v>Vendido</v>
      </c>
      <c r="Z57" s="182"/>
      <c r="AA57" s="182"/>
      <c r="AC57" s="184"/>
    </row>
    <row r="58" spans="1:29" ht="22.5" hidden="1" customHeight="1">
      <c r="A58" s="171">
        <f t="shared" si="5"/>
        <v>7</v>
      </c>
      <c r="B58" s="180">
        <v>707</v>
      </c>
      <c r="C58" s="179">
        <v>43.27</v>
      </c>
      <c r="D58" s="179" t="s">
        <v>434</v>
      </c>
      <c r="E58" s="179"/>
      <c r="F58" s="179"/>
      <c r="G58" s="179"/>
      <c r="H58" s="178"/>
      <c r="I58" s="176"/>
      <c r="J58" s="176"/>
      <c r="K58" s="178"/>
      <c r="L58" s="177"/>
      <c r="M58" s="176"/>
      <c r="N58" s="181">
        <f>VLOOKUP($B58,Piloto!$B$79:$H$450,7,0)</f>
        <v>15697.5</v>
      </c>
      <c r="O58" s="175"/>
      <c r="P58" s="187">
        <f t="shared" si="0"/>
        <v>679230.82500000007</v>
      </c>
      <c r="Q58" s="181">
        <f t="shared" si="6"/>
        <v>33961.541250000002</v>
      </c>
      <c r="R58" s="181">
        <f t="shared" si="7"/>
        <v>20376.924750000002</v>
      </c>
      <c r="S58" s="181">
        <f t="shared" si="1"/>
        <v>2485.3055886750003</v>
      </c>
      <c r="T58" s="181">
        <f t="shared" si="2"/>
        <v>24258.049684050005</v>
      </c>
      <c r="U58" s="181">
        <f t="shared" si="3"/>
        <v>40753.849500000004</v>
      </c>
      <c r="V58" s="174">
        <f t="shared" si="8"/>
        <v>407550.04192402505</v>
      </c>
      <c r="W58" s="173"/>
      <c r="X58" s="172">
        <f t="shared" si="4"/>
        <v>271692.33</v>
      </c>
      <c r="Y58" s="168" t="str">
        <f>IFERROR(VLOOKUP($B58,Piloto!$B$79:$H$396,4,0),"")</f>
        <v>Vendido</v>
      </c>
      <c r="Z58" s="182"/>
      <c r="AA58" s="182"/>
    </row>
    <row r="59" spans="1:29" ht="22.5" hidden="1" customHeight="1">
      <c r="A59" s="171">
        <f t="shared" si="5"/>
        <v>8</v>
      </c>
      <c r="B59" s="180">
        <v>708</v>
      </c>
      <c r="C59" s="179">
        <v>44.36</v>
      </c>
      <c r="D59" s="179" t="s">
        <v>434</v>
      </c>
      <c r="E59" s="179"/>
      <c r="F59" s="179"/>
      <c r="G59" s="179"/>
      <c r="H59" s="178"/>
      <c r="I59" s="176"/>
      <c r="J59" s="176"/>
      <c r="K59" s="178"/>
      <c r="L59" s="177"/>
      <c r="M59" s="176"/>
      <c r="N59" s="181">
        <f>VLOOKUP($B59,Piloto!$B$79:$H$450,7,0)</f>
        <v>15697.5</v>
      </c>
      <c r="O59" s="175"/>
      <c r="P59" s="187">
        <f t="shared" si="0"/>
        <v>696341.1</v>
      </c>
      <c r="Q59" s="181">
        <f t="shared" si="6"/>
        <v>34817.055</v>
      </c>
      <c r="R59" s="181">
        <f t="shared" si="7"/>
        <v>20890.233</v>
      </c>
      <c r="S59" s="181">
        <f t="shared" si="1"/>
        <v>2547.9120849000001</v>
      </c>
      <c r="T59" s="181">
        <f t="shared" si="2"/>
        <v>24869.1260454</v>
      </c>
      <c r="U59" s="181">
        <f t="shared" si="3"/>
        <v>41780.466</v>
      </c>
      <c r="V59" s="174">
        <f t="shared" si="8"/>
        <v>417816.49779870006</v>
      </c>
      <c r="W59" s="173"/>
      <c r="X59" s="172">
        <f t="shared" si="4"/>
        <v>278536.44</v>
      </c>
      <c r="Y59" s="168" t="str">
        <f>IFERROR(VLOOKUP($B59,Piloto!$B$79:$H$396,4,0),"")</f>
        <v>Vendido</v>
      </c>
      <c r="Z59" s="182"/>
      <c r="AA59" s="182"/>
    </row>
    <row r="60" spans="1:29" ht="22.5" hidden="1" customHeight="1">
      <c r="A60" s="171">
        <f t="shared" si="5"/>
        <v>9</v>
      </c>
      <c r="B60" s="180">
        <v>709</v>
      </c>
      <c r="C60" s="179">
        <v>49.39</v>
      </c>
      <c r="D60" s="179" t="s">
        <v>434</v>
      </c>
      <c r="E60" s="179"/>
      <c r="F60" s="179"/>
      <c r="G60" s="179"/>
      <c r="H60" s="178"/>
      <c r="I60" s="176"/>
      <c r="J60" s="176"/>
      <c r="K60" s="178"/>
      <c r="L60" s="177"/>
      <c r="M60" s="176"/>
      <c r="N60" s="181">
        <f>VLOOKUP($B60,Piloto!$B$79:$H$450,7,0)</f>
        <v>15697.5</v>
      </c>
      <c r="O60" s="175"/>
      <c r="P60" s="187">
        <f t="shared" si="0"/>
        <v>775299.52500000002</v>
      </c>
      <c r="Q60" s="181">
        <f t="shared" si="6"/>
        <v>38764.97625</v>
      </c>
      <c r="R60" s="181">
        <f t="shared" si="7"/>
        <v>23258.98575</v>
      </c>
      <c r="S60" s="181">
        <f t="shared" si="1"/>
        <v>2836.820961975</v>
      </c>
      <c r="T60" s="181">
        <f t="shared" si="2"/>
        <v>27689.047235850005</v>
      </c>
      <c r="U60" s="181">
        <f t="shared" si="3"/>
        <v>46517.9715</v>
      </c>
      <c r="V60" s="174">
        <f t="shared" si="8"/>
        <v>465192.89509192499</v>
      </c>
      <c r="W60" s="173"/>
      <c r="X60" s="172">
        <f t="shared" si="4"/>
        <v>310119.81</v>
      </c>
      <c r="Y60" s="168" t="str">
        <f>IFERROR(VLOOKUP($B60,Piloto!$B$79:$H$396,4,0),"")</f>
        <v>Vendido</v>
      </c>
      <c r="Z60" s="182"/>
      <c r="AA60" s="182"/>
    </row>
    <row r="61" spans="1:29" ht="22.5" hidden="1" customHeight="1">
      <c r="A61" s="171">
        <f t="shared" si="5"/>
        <v>10</v>
      </c>
      <c r="B61" s="183">
        <v>710</v>
      </c>
      <c r="C61" s="179">
        <v>62.99</v>
      </c>
      <c r="D61" s="179" t="s">
        <v>434</v>
      </c>
      <c r="E61" s="179"/>
      <c r="F61" s="179"/>
      <c r="G61" s="179"/>
      <c r="H61" s="178"/>
      <c r="I61" s="176"/>
      <c r="J61" s="176"/>
      <c r="K61" s="178"/>
      <c r="L61" s="177"/>
      <c r="M61" s="176"/>
      <c r="N61" s="181">
        <f>VLOOKUP($B61,Piloto!$B$79:$H$450,7,0)</f>
        <v>15697.5</v>
      </c>
      <c r="O61" s="175"/>
      <c r="P61" s="187">
        <f t="shared" si="0"/>
        <v>988785.52500000002</v>
      </c>
      <c r="Q61" s="181">
        <f t="shared" si="6"/>
        <v>49439.276250000003</v>
      </c>
      <c r="R61" s="181">
        <f t="shared" si="7"/>
        <v>29663.565749999998</v>
      </c>
      <c r="S61" s="181">
        <f t="shared" si="1"/>
        <v>3617.966235975</v>
      </c>
      <c r="T61" s="181">
        <f t="shared" si="2"/>
        <v>35313.486239850004</v>
      </c>
      <c r="U61" s="181">
        <f t="shared" si="3"/>
        <v>59327.131499999996</v>
      </c>
      <c r="V61" s="174">
        <f t="shared" si="8"/>
        <v>593288.124353925</v>
      </c>
      <c r="X61" s="172">
        <f t="shared" si="4"/>
        <v>395514.21</v>
      </c>
      <c r="Y61" s="168" t="str">
        <f>IFERROR(VLOOKUP($B61,Piloto!$B$79:$H$396,4,0),"")</f>
        <v>Vendido</v>
      </c>
      <c r="Z61" s="182"/>
      <c r="AA61" s="182"/>
    </row>
    <row r="62" spans="1:29" ht="22.5" hidden="1" customHeight="1">
      <c r="A62" s="171">
        <f t="shared" si="5"/>
        <v>11</v>
      </c>
      <c r="B62" s="183">
        <v>711</v>
      </c>
      <c r="C62" s="179">
        <v>94.05</v>
      </c>
      <c r="D62" s="179" t="s">
        <v>434</v>
      </c>
      <c r="E62" s="179"/>
      <c r="F62" s="179"/>
      <c r="G62" s="179"/>
      <c r="H62" s="178"/>
      <c r="I62" s="176"/>
      <c r="J62" s="176"/>
      <c r="K62" s="178"/>
      <c r="L62" s="177"/>
      <c r="M62" s="176"/>
      <c r="N62" s="181">
        <f>VLOOKUP($B62,Piloto!$B$79:$H$450,7,0)</f>
        <v>15697.5</v>
      </c>
      <c r="O62" s="175"/>
      <c r="P62" s="187">
        <f t="shared" si="0"/>
        <v>1476349.875</v>
      </c>
      <c r="Q62" s="181">
        <f t="shared" si="6"/>
        <v>73817.493750000009</v>
      </c>
      <c r="R62" s="181">
        <f t="shared" si="7"/>
        <v>44290.496249999997</v>
      </c>
      <c r="S62" s="181">
        <f t="shared" si="1"/>
        <v>5401.9641926249997</v>
      </c>
      <c r="T62" s="181">
        <f t="shared" si="2"/>
        <v>52726.359435750004</v>
      </c>
      <c r="U62" s="181">
        <f t="shared" si="3"/>
        <v>88580.992499999993</v>
      </c>
      <c r="V62" s="174">
        <f t="shared" si="8"/>
        <v>885835.02294787485</v>
      </c>
      <c r="X62" s="172">
        <f t="shared" si="4"/>
        <v>590539.95000000007</v>
      </c>
      <c r="Y62" s="168" t="str">
        <f>IFERROR(VLOOKUP($B62,Piloto!$B$79:$H$396,4,0),"")</f>
        <v>Vendido</v>
      </c>
      <c r="Z62" s="182"/>
      <c r="AA62" s="182"/>
    </row>
    <row r="63" spans="1:29" ht="22.35" customHeight="1">
      <c r="A63" s="171">
        <f t="shared" si="5"/>
        <v>12</v>
      </c>
      <c r="B63" s="248">
        <v>712</v>
      </c>
      <c r="C63" s="241">
        <v>95.49</v>
      </c>
      <c r="D63" s="241" t="s">
        <v>434</v>
      </c>
      <c r="E63" s="179"/>
      <c r="F63" s="179"/>
      <c r="G63" s="179"/>
      <c r="H63" s="178"/>
      <c r="I63" s="176"/>
      <c r="J63" s="176"/>
      <c r="K63" s="178"/>
      <c r="L63" s="177"/>
      <c r="M63" s="176"/>
      <c r="N63" s="181">
        <f>VLOOKUP($B63,Piloto!$B$79:$H$450,7,0)</f>
        <v>15742.23</v>
      </c>
      <c r="O63" s="175"/>
      <c r="P63" s="246">
        <f t="shared" si="0"/>
        <v>1503225.5426999999</v>
      </c>
      <c r="Q63" s="247">
        <f t="shared" si="6"/>
        <v>75161.277134999997</v>
      </c>
      <c r="R63" s="247">
        <f t="shared" si="7"/>
        <v>45096.766280999997</v>
      </c>
      <c r="S63" s="247">
        <f t="shared" si="1"/>
        <v>5500.3022607392995</v>
      </c>
      <c r="T63" s="247">
        <f t="shared" si="2"/>
        <v>53686.197031987802</v>
      </c>
      <c r="U63" s="247">
        <f t="shared" si="3"/>
        <v>90193.532561999993</v>
      </c>
      <c r="V63" s="242">
        <f t="shared" si="8"/>
        <v>901960.88045422581</v>
      </c>
      <c r="W63" s="249"/>
      <c r="X63" s="245">
        <f t="shared" si="4"/>
        <v>601290.21707999997</v>
      </c>
      <c r="Y63" s="168" t="str">
        <f>IFERROR(VLOOKUP($B63,Piloto!$B$79:$H$396,4,0),"")</f>
        <v>Disponível</v>
      </c>
      <c r="Z63" s="182"/>
      <c r="AA63" s="182"/>
    </row>
    <row r="64" spans="1:29" ht="22.5" hidden="1" customHeight="1">
      <c r="A64" s="171">
        <f t="shared" si="5"/>
        <v>13</v>
      </c>
      <c r="B64" s="248">
        <v>713</v>
      </c>
      <c r="C64" s="241">
        <v>54.65</v>
      </c>
      <c r="D64" s="241" t="s">
        <v>434</v>
      </c>
      <c r="E64" s="179"/>
      <c r="F64" s="179"/>
      <c r="G64" s="179"/>
      <c r="H64" s="178"/>
      <c r="I64" s="176"/>
      <c r="J64" s="176"/>
      <c r="K64" s="178"/>
      <c r="L64" s="177"/>
      <c r="M64" s="176"/>
      <c r="N64" s="181">
        <f>VLOOKUP($B64,Piloto!$B$79:$H$450,7,0)</f>
        <v>15722.025000000001</v>
      </c>
      <c r="O64" s="175"/>
      <c r="P64" s="246">
        <f t="shared" si="0"/>
        <v>859208.66625000001</v>
      </c>
      <c r="Q64" s="247">
        <f t="shared" si="6"/>
        <v>42960.433312500005</v>
      </c>
      <c r="R64" s="247">
        <f t="shared" si="7"/>
        <v>25776.259987499998</v>
      </c>
      <c r="S64" s="247">
        <f t="shared" si="1"/>
        <v>3143.84450980875</v>
      </c>
      <c r="T64" s="247">
        <f t="shared" si="2"/>
        <v>30685.778306452503</v>
      </c>
      <c r="U64" s="247">
        <f t="shared" si="3"/>
        <v>51552.519974999996</v>
      </c>
      <c r="V64" s="242">
        <f t="shared" si="8"/>
        <v>515539.80629732629</v>
      </c>
      <c r="W64" s="249"/>
      <c r="X64" s="245">
        <f t="shared" si="4"/>
        <v>343683.46650000004</v>
      </c>
      <c r="Y64" s="168" t="str">
        <f>IFERROR(VLOOKUP($B64,Piloto!$B$79:$H$396,4,0),"")</f>
        <v>Vendido</v>
      </c>
      <c r="Z64" s="182"/>
      <c r="AA64" s="182"/>
    </row>
    <row r="65" spans="1:27" ht="22.5" hidden="1" customHeight="1">
      <c r="A65" s="171">
        <f t="shared" si="5"/>
        <v>14</v>
      </c>
      <c r="B65" s="248">
        <v>714</v>
      </c>
      <c r="C65" s="241">
        <v>48.14</v>
      </c>
      <c r="D65" s="241" t="s">
        <v>434</v>
      </c>
      <c r="E65" s="179"/>
      <c r="F65" s="179"/>
      <c r="G65" s="179"/>
      <c r="H65" s="178"/>
      <c r="I65" s="176"/>
      <c r="J65" s="176"/>
      <c r="K65" s="178"/>
      <c r="L65" s="177"/>
      <c r="M65" s="176"/>
      <c r="N65" s="181">
        <f>VLOOKUP($B65,Piloto!$B$79:$H$450,7,0)</f>
        <v>15722.025</v>
      </c>
      <c r="O65" s="175"/>
      <c r="P65" s="246">
        <f t="shared" si="0"/>
        <v>756858.28350000002</v>
      </c>
      <c r="Q65" s="247">
        <f t="shared" si="6"/>
        <v>37842.914175000005</v>
      </c>
      <c r="R65" s="247">
        <f t="shared" si="7"/>
        <v>22705.748505</v>
      </c>
      <c r="S65" s="247">
        <f t="shared" si="1"/>
        <v>2769.3444593264999</v>
      </c>
      <c r="T65" s="247">
        <f t="shared" si="2"/>
        <v>27030.436736919004</v>
      </c>
      <c r="U65" s="247">
        <f t="shared" si="3"/>
        <v>45411.497009999999</v>
      </c>
      <c r="V65" s="242">
        <f t="shared" si="8"/>
        <v>454127.83669081947</v>
      </c>
      <c r="W65" s="249"/>
      <c r="X65" s="245">
        <f t="shared" si="4"/>
        <v>302743.31340000004</v>
      </c>
      <c r="Y65" s="168" t="str">
        <f>IFERROR(VLOOKUP($B65,Piloto!$B$79:$H$396,4,0),"")</f>
        <v>Vendido</v>
      </c>
      <c r="Z65" s="182"/>
      <c r="AA65" s="182"/>
    </row>
    <row r="66" spans="1:27" ht="22.5" customHeight="1">
      <c r="A66" s="171">
        <f t="shared" si="5"/>
        <v>1</v>
      </c>
      <c r="B66" s="248">
        <v>801</v>
      </c>
      <c r="C66" s="241">
        <v>85.94</v>
      </c>
      <c r="D66" s="241" t="s">
        <v>434</v>
      </c>
      <c r="E66" s="179"/>
      <c r="F66" s="179"/>
      <c r="G66" s="179"/>
      <c r="H66" s="178"/>
      <c r="I66" s="176"/>
      <c r="J66" s="176"/>
      <c r="K66" s="178"/>
      <c r="L66" s="177"/>
      <c r="M66" s="176"/>
      <c r="N66" s="181">
        <f>VLOOKUP($B66,Piloto!$B$79:$H$450,7,0)</f>
        <v>15528.05</v>
      </c>
      <c r="O66" s="175"/>
      <c r="P66" s="246">
        <f t="shared" si="0"/>
        <v>1334480.6169999999</v>
      </c>
      <c r="Q66" s="247">
        <f t="shared" si="6"/>
        <v>66724.030849999996</v>
      </c>
      <c r="R66" s="247">
        <f t="shared" si="7"/>
        <v>40034.418509999996</v>
      </c>
      <c r="S66" s="247">
        <f t="shared" si="1"/>
        <v>4882.8645776029998</v>
      </c>
      <c r="T66" s="247">
        <f t="shared" si="2"/>
        <v>47659.640755537999</v>
      </c>
      <c r="U66" s="247">
        <f t="shared" si="3"/>
        <v>80068.837019999992</v>
      </c>
      <c r="V66" s="242">
        <f t="shared" si="8"/>
        <v>800711.05637048907</v>
      </c>
      <c r="W66" s="249"/>
      <c r="X66" s="245">
        <f t="shared" si="4"/>
        <v>533792.24679999996</v>
      </c>
      <c r="Y66" s="168" t="str">
        <f>IFERROR(VLOOKUP($B66,Piloto!$B$79:$H$396,4,0),"")</f>
        <v>Disponível</v>
      </c>
      <c r="Z66" s="182"/>
      <c r="AA66" s="182"/>
    </row>
    <row r="67" spans="1:27" ht="22.5" customHeight="1">
      <c r="A67" s="171">
        <f t="shared" si="5"/>
        <v>2</v>
      </c>
      <c r="B67" s="248">
        <v>802</v>
      </c>
      <c r="C67" s="241">
        <v>101.4</v>
      </c>
      <c r="D67" s="241" t="s">
        <v>434</v>
      </c>
      <c r="E67" s="179"/>
      <c r="F67" s="179"/>
      <c r="G67" s="179"/>
      <c r="H67" s="178"/>
      <c r="I67" s="176"/>
      <c r="J67" s="176"/>
      <c r="K67" s="178"/>
      <c r="L67" s="177"/>
      <c r="M67" s="176"/>
      <c r="N67" s="181">
        <f>VLOOKUP($B67,Piloto!$B$79:$H$450,7,0)</f>
        <v>15795.775</v>
      </c>
      <c r="O67" s="175"/>
      <c r="P67" s="246">
        <f t="shared" si="0"/>
        <v>1601691.585</v>
      </c>
      <c r="Q67" s="247">
        <f t="shared" si="6"/>
        <v>80084.57925000001</v>
      </c>
      <c r="R67" s="247">
        <f t="shared" si="7"/>
        <v>48050.74755</v>
      </c>
      <c r="S67" s="247">
        <f t="shared" si="1"/>
        <v>5860.5895095149999</v>
      </c>
      <c r="T67" s="247">
        <f t="shared" si="2"/>
        <v>57202.813266690006</v>
      </c>
      <c r="U67" s="247">
        <f t="shared" si="3"/>
        <v>96101.4951</v>
      </c>
      <c r="V67" s="242">
        <f t="shared" si="8"/>
        <v>961042.179756945</v>
      </c>
      <c r="W67" s="249"/>
      <c r="X67" s="245">
        <f t="shared" si="4"/>
        <v>640676.63400000008</v>
      </c>
      <c r="Y67" s="168" t="str">
        <f>IFERROR(VLOOKUP($B67,Piloto!$B$79:$H$396,4,0),"")</f>
        <v>Disponível</v>
      </c>
      <c r="Z67" s="182"/>
      <c r="AA67" s="182"/>
    </row>
    <row r="68" spans="1:27" ht="22.5" customHeight="1">
      <c r="A68" s="171">
        <f t="shared" si="5"/>
        <v>3</v>
      </c>
      <c r="B68" s="248">
        <v>803</v>
      </c>
      <c r="C68" s="241">
        <v>142.29</v>
      </c>
      <c r="D68" s="241" t="s">
        <v>434</v>
      </c>
      <c r="E68" s="179"/>
      <c r="F68" s="179"/>
      <c r="G68" s="179"/>
      <c r="H68" s="178"/>
      <c r="I68" s="176"/>
      <c r="J68" s="176"/>
      <c r="K68" s="178"/>
      <c r="L68" s="177"/>
      <c r="M68" s="176"/>
      <c r="N68" s="181">
        <f>VLOOKUP($B68,Piloto!$B$79:$H$450,7,0)</f>
        <v>16009.955000000002</v>
      </c>
      <c r="O68" s="175"/>
      <c r="P68" s="246">
        <f t="shared" si="0"/>
        <v>2278056.4969500001</v>
      </c>
      <c r="Q68" s="247">
        <f t="shared" si="6"/>
        <v>113902.82484750001</v>
      </c>
      <c r="R68" s="247">
        <f t="shared" si="7"/>
        <v>68341.694908499994</v>
      </c>
      <c r="S68" s="247">
        <f t="shared" si="1"/>
        <v>8335.4087223400493</v>
      </c>
      <c r="T68" s="247">
        <f t="shared" si="2"/>
        <v>81358.509732072314</v>
      </c>
      <c r="U68" s="247">
        <f t="shared" si="3"/>
        <v>136683.38981699999</v>
      </c>
      <c r="V68" s="242">
        <f t="shared" si="8"/>
        <v>1366872.625130448</v>
      </c>
      <c r="W68" s="249"/>
      <c r="X68" s="245">
        <f t="shared" si="4"/>
        <v>911222.59878000012</v>
      </c>
      <c r="Y68" s="168" t="str">
        <f>IFERROR(VLOOKUP($B68,Piloto!$B$79:$H$396,4,0),"")</f>
        <v>Disponível</v>
      </c>
      <c r="Z68" s="182"/>
      <c r="AA68" s="182"/>
    </row>
    <row r="69" spans="1:27" ht="22.5" hidden="1" customHeight="1">
      <c r="A69" s="171">
        <f t="shared" si="5"/>
        <v>4</v>
      </c>
      <c r="B69" s="183">
        <v>804</v>
      </c>
      <c r="C69" s="179">
        <v>53.88</v>
      </c>
      <c r="D69" s="179" t="s">
        <v>434</v>
      </c>
      <c r="E69" s="179"/>
      <c r="F69" s="179"/>
      <c r="G69" s="179"/>
      <c r="H69" s="178"/>
      <c r="I69" s="176"/>
      <c r="J69" s="176"/>
      <c r="K69" s="178"/>
      <c r="L69" s="177"/>
      <c r="M69" s="176"/>
      <c r="N69" s="181">
        <f>VLOOKUP($B69,Piloto!$B$79:$H$450,7,0)</f>
        <v>15697.5</v>
      </c>
      <c r="O69" s="175"/>
      <c r="P69" s="187">
        <f t="shared" si="0"/>
        <v>845781.3</v>
      </c>
      <c r="Q69" s="181">
        <f t="shared" si="6"/>
        <v>42289.065000000002</v>
      </c>
      <c r="R69" s="181">
        <f t="shared" si="7"/>
        <v>25373.439000000002</v>
      </c>
      <c r="S69" s="181">
        <f t="shared" si="1"/>
        <v>3094.7137766999999</v>
      </c>
      <c r="T69" s="181">
        <f t="shared" si="2"/>
        <v>30206.233348200003</v>
      </c>
      <c r="U69" s="181">
        <f t="shared" si="3"/>
        <v>50746.878000000004</v>
      </c>
      <c r="V69" s="174">
        <f t="shared" si="8"/>
        <v>507483.15828210005</v>
      </c>
      <c r="X69" s="172">
        <f t="shared" si="4"/>
        <v>338312.52</v>
      </c>
      <c r="Y69" s="168" t="str">
        <f>IFERROR(VLOOKUP($B69,Piloto!$B$79:$H$396,4,0),"")</f>
        <v>Vendido</v>
      </c>
      <c r="Z69" s="182"/>
      <c r="AA69" s="182"/>
    </row>
    <row r="70" spans="1:27" ht="22.5" hidden="1" customHeight="1">
      <c r="A70" s="171">
        <f t="shared" si="5"/>
        <v>5</v>
      </c>
      <c r="B70" s="183">
        <v>805</v>
      </c>
      <c r="C70" s="179">
        <v>42.48</v>
      </c>
      <c r="D70" s="179" t="s">
        <v>434</v>
      </c>
      <c r="E70" s="179"/>
      <c r="F70" s="179"/>
      <c r="G70" s="179"/>
      <c r="H70" s="178"/>
      <c r="I70" s="176"/>
      <c r="J70" s="176"/>
      <c r="K70" s="178"/>
      <c r="L70" s="177"/>
      <c r="M70" s="176"/>
      <c r="N70" s="181">
        <f>VLOOKUP($B70,Piloto!$B$79:$H$450,7,0)</f>
        <v>15697.500000000002</v>
      </c>
      <c r="O70" s="175"/>
      <c r="P70" s="187">
        <f t="shared" si="0"/>
        <v>666829.80000000005</v>
      </c>
      <c r="Q70" s="181">
        <f t="shared" si="6"/>
        <v>33341.490000000005</v>
      </c>
      <c r="R70" s="181">
        <f t="shared" si="7"/>
        <v>20004.894</v>
      </c>
      <c r="S70" s="181">
        <f t="shared" si="1"/>
        <v>2439.9302382000001</v>
      </c>
      <c r="T70" s="181">
        <f t="shared" si="2"/>
        <v>23815.159477200003</v>
      </c>
      <c r="U70" s="181">
        <f t="shared" si="3"/>
        <v>40009.788</v>
      </c>
      <c r="V70" s="174">
        <f t="shared" si="8"/>
        <v>400109.21610660001</v>
      </c>
      <c r="X70" s="172">
        <f t="shared" si="4"/>
        <v>266731.92000000004</v>
      </c>
      <c r="Y70" s="168" t="str">
        <f>IFERROR(VLOOKUP($B70,Piloto!$B$79:$H$396,4,0),"")</f>
        <v>Vendido</v>
      </c>
      <c r="Z70" s="182"/>
      <c r="AA70" s="182"/>
    </row>
    <row r="71" spans="1:27" ht="22.5" hidden="1" customHeight="1">
      <c r="A71" s="171">
        <f t="shared" si="5"/>
        <v>6</v>
      </c>
      <c r="B71" s="183">
        <v>806</v>
      </c>
      <c r="C71" s="179">
        <v>39.270000000000003</v>
      </c>
      <c r="D71" s="179" t="s">
        <v>434</v>
      </c>
      <c r="E71" s="179"/>
      <c r="F71" s="179"/>
      <c r="G71" s="179"/>
      <c r="H71" s="178"/>
      <c r="I71" s="176"/>
      <c r="J71" s="176"/>
      <c r="K71" s="178"/>
      <c r="L71" s="177"/>
      <c r="M71" s="176"/>
      <c r="N71" s="181">
        <f>VLOOKUP($B71,Piloto!$B$79:$H$450,7,0)</f>
        <v>16117.499999999998</v>
      </c>
      <c r="O71" s="175"/>
      <c r="P71" s="187">
        <f t="shared" si="0"/>
        <v>632934.22499999998</v>
      </c>
      <c r="Q71" s="181">
        <f t="shared" si="6"/>
        <v>31646.71125</v>
      </c>
      <c r="R71" s="181">
        <f t="shared" si="7"/>
        <v>18988.026749999997</v>
      </c>
      <c r="S71" s="181">
        <f t="shared" si="1"/>
        <v>2315.9063292749997</v>
      </c>
      <c r="T71" s="181">
        <f t="shared" si="2"/>
        <v>22604.612911650001</v>
      </c>
      <c r="U71" s="181">
        <f t="shared" si="3"/>
        <v>37976.053499999995</v>
      </c>
      <c r="V71" s="174">
        <f t="shared" si="8"/>
        <v>379771.29488182499</v>
      </c>
      <c r="X71" s="172">
        <f t="shared" si="4"/>
        <v>253173.69</v>
      </c>
      <c r="Y71" s="168" t="str">
        <f>IFERROR(VLOOKUP($B71,Piloto!$B$79:$H$396,4,0),"")</f>
        <v>Vendido</v>
      </c>
      <c r="Z71" s="182"/>
      <c r="AA71" s="182"/>
    </row>
    <row r="72" spans="1:27" ht="22.5" hidden="1" customHeight="1">
      <c r="A72" s="171">
        <f t="shared" si="5"/>
        <v>7</v>
      </c>
      <c r="B72" s="183">
        <v>807</v>
      </c>
      <c r="C72" s="179">
        <v>49.32</v>
      </c>
      <c r="D72" s="179" t="s">
        <v>434</v>
      </c>
      <c r="E72" s="179"/>
      <c r="F72" s="179"/>
      <c r="G72" s="179"/>
      <c r="H72" s="178"/>
      <c r="I72" s="176"/>
      <c r="J72" s="176"/>
      <c r="K72" s="178"/>
      <c r="L72" s="177"/>
      <c r="M72" s="176"/>
      <c r="N72" s="181">
        <f>VLOOKUP($B72,Piloto!$B$79:$H$450,7,0)</f>
        <v>15697.500000000002</v>
      </c>
      <c r="O72" s="175"/>
      <c r="P72" s="187">
        <f t="shared" si="0"/>
        <v>774200.70000000007</v>
      </c>
      <c r="Q72" s="181">
        <f t="shared" si="6"/>
        <v>38710.035000000003</v>
      </c>
      <c r="R72" s="181">
        <f t="shared" si="7"/>
        <v>23226.021000000001</v>
      </c>
      <c r="S72" s="181">
        <f t="shared" si="1"/>
        <v>2832.8003613000001</v>
      </c>
      <c r="T72" s="181">
        <f t="shared" si="2"/>
        <v>27649.803799800004</v>
      </c>
      <c r="U72" s="181">
        <f t="shared" si="3"/>
        <v>46452.042000000001</v>
      </c>
      <c r="V72" s="174">
        <f t="shared" si="8"/>
        <v>464533.58141190012</v>
      </c>
      <c r="X72" s="172">
        <f t="shared" si="4"/>
        <v>309680.28000000003</v>
      </c>
      <c r="Y72" s="168" t="str">
        <f>IFERROR(VLOOKUP($B72,Piloto!$B$79:$H$396,4,0),"")</f>
        <v>Vendido</v>
      </c>
      <c r="Z72" s="182"/>
      <c r="AA72" s="182"/>
    </row>
    <row r="73" spans="1:27" ht="22.5" hidden="1" customHeight="1">
      <c r="A73" s="171">
        <f t="shared" si="5"/>
        <v>8</v>
      </c>
      <c r="B73" s="183">
        <v>808</v>
      </c>
      <c r="C73" s="179">
        <v>48.77</v>
      </c>
      <c r="D73" s="179" t="s">
        <v>434</v>
      </c>
      <c r="E73" s="179"/>
      <c r="F73" s="179"/>
      <c r="G73" s="179"/>
      <c r="H73" s="178"/>
      <c r="I73" s="176"/>
      <c r="J73" s="176"/>
      <c r="K73" s="178"/>
      <c r="L73" s="177"/>
      <c r="M73" s="176"/>
      <c r="N73" s="181">
        <f>VLOOKUP($B73,Piloto!$B$79:$H$450,7,0)</f>
        <v>15697.5</v>
      </c>
      <c r="O73" s="175"/>
      <c r="P73" s="187">
        <f t="shared" si="0"/>
        <v>765567.07500000007</v>
      </c>
      <c r="Q73" s="181">
        <f t="shared" si="6"/>
        <v>38278.353750000002</v>
      </c>
      <c r="R73" s="181">
        <f t="shared" si="7"/>
        <v>22967.01225</v>
      </c>
      <c r="S73" s="181">
        <f t="shared" si="1"/>
        <v>2801.2099274250004</v>
      </c>
      <c r="T73" s="181">
        <f t="shared" si="2"/>
        <v>27341.462516550004</v>
      </c>
      <c r="U73" s="181">
        <f t="shared" si="3"/>
        <v>45934.0245</v>
      </c>
      <c r="V73" s="174">
        <f t="shared" si="8"/>
        <v>459353.25964027504</v>
      </c>
      <c r="X73" s="172">
        <f t="shared" si="4"/>
        <v>306226.83</v>
      </c>
      <c r="Y73" s="168" t="str">
        <f>IFERROR(VLOOKUP($B73,Piloto!$B$79:$H$396,4,0),"")</f>
        <v>Vendido</v>
      </c>
      <c r="Z73" s="182"/>
      <c r="AA73" s="182"/>
    </row>
    <row r="74" spans="1:27" ht="22.5" hidden="1" customHeight="1">
      <c r="A74" s="171">
        <f t="shared" si="5"/>
        <v>9</v>
      </c>
      <c r="B74" s="183">
        <v>809</v>
      </c>
      <c r="C74" s="179">
        <v>49.39</v>
      </c>
      <c r="D74" s="179" t="s">
        <v>434</v>
      </c>
      <c r="E74" s="179"/>
      <c r="F74" s="179"/>
      <c r="G74" s="179"/>
      <c r="H74" s="178"/>
      <c r="I74" s="176"/>
      <c r="J74" s="176"/>
      <c r="K74" s="178"/>
      <c r="L74" s="177"/>
      <c r="M74" s="176"/>
      <c r="N74" s="181">
        <f>VLOOKUP($B74,Piloto!$B$79:$H$450,7,0)</f>
        <v>15697.5</v>
      </c>
      <c r="O74" s="175"/>
      <c r="P74" s="187">
        <f t="shared" si="0"/>
        <v>775299.52500000002</v>
      </c>
      <c r="Q74" s="181">
        <f t="shared" si="6"/>
        <v>38764.97625</v>
      </c>
      <c r="R74" s="181">
        <f t="shared" si="7"/>
        <v>23258.98575</v>
      </c>
      <c r="S74" s="181">
        <f t="shared" si="1"/>
        <v>2836.820961975</v>
      </c>
      <c r="T74" s="181">
        <f t="shared" si="2"/>
        <v>27689.047235850005</v>
      </c>
      <c r="U74" s="181">
        <f t="shared" si="3"/>
        <v>46517.9715</v>
      </c>
      <c r="V74" s="174">
        <f t="shared" si="8"/>
        <v>465192.89509192499</v>
      </c>
      <c r="X74" s="172">
        <f t="shared" si="4"/>
        <v>310119.81</v>
      </c>
      <c r="Y74" s="168" t="str">
        <f>IFERROR(VLOOKUP($B74,Piloto!$B$79:$H$396,4,0),"")</f>
        <v>Vendido</v>
      </c>
      <c r="Z74" s="182"/>
      <c r="AA74" s="182"/>
    </row>
    <row r="75" spans="1:27" ht="22.5" hidden="1" customHeight="1">
      <c r="A75" s="171">
        <f t="shared" ref="A75:A138" si="9">RIGHT(B75,2)*1</f>
        <v>10</v>
      </c>
      <c r="B75" s="183">
        <v>810</v>
      </c>
      <c r="C75" s="179">
        <v>62.99</v>
      </c>
      <c r="D75" s="179" t="s">
        <v>434</v>
      </c>
      <c r="E75" s="179"/>
      <c r="F75" s="179"/>
      <c r="G75" s="179"/>
      <c r="H75" s="178"/>
      <c r="I75" s="176"/>
      <c r="J75" s="176"/>
      <c r="K75" s="178"/>
      <c r="L75" s="177"/>
      <c r="M75" s="176"/>
      <c r="N75" s="181">
        <f>VLOOKUP($B75,Piloto!$B$79:$H$450,7,0)</f>
        <v>15697.5</v>
      </c>
      <c r="O75" s="175"/>
      <c r="P75" s="187">
        <f t="shared" si="0"/>
        <v>988785.52500000002</v>
      </c>
      <c r="Q75" s="181">
        <f t="shared" ref="Q75:Q138" si="10">$Q$19*P75</f>
        <v>49439.276250000003</v>
      </c>
      <c r="R75" s="181">
        <f t="shared" ref="R75:R138" si="11">$R$19*P75</f>
        <v>29663.565749999998</v>
      </c>
      <c r="S75" s="181">
        <f t="shared" ref="S75:S138" si="12">$S$19*P75</f>
        <v>3617.966235975</v>
      </c>
      <c r="T75" s="181">
        <f t="shared" ref="T75:T138" si="13">$T$19*P75</f>
        <v>35313.486239850004</v>
      </c>
      <c r="U75" s="181">
        <f t="shared" ref="U75:U138" si="14">$U$19*P75</f>
        <v>59327.131499999996</v>
      </c>
      <c r="V75" s="174">
        <f t="shared" ref="V75:V138" si="15">Q75*$Q$17+R75*$R$17+T75*$T$17+U75*$U$17+S75*$S$17</f>
        <v>593288.124353925</v>
      </c>
      <c r="X75" s="172">
        <f t="shared" ref="X75:X138" si="16">$X$19*P75</f>
        <v>395514.21</v>
      </c>
      <c r="Y75" s="168" t="str">
        <f>IFERROR(VLOOKUP($B75,Piloto!$B$79:$H$396,4,0),"")</f>
        <v>Vendido</v>
      </c>
      <c r="Z75" s="182"/>
      <c r="AA75" s="182"/>
    </row>
    <row r="76" spans="1:27" ht="22.5" hidden="1" customHeight="1">
      <c r="A76" s="171">
        <f t="shared" si="9"/>
        <v>11</v>
      </c>
      <c r="B76" s="183">
        <v>811</v>
      </c>
      <c r="C76" s="179">
        <v>94.05</v>
      </c>
      <c r="D76" s="179" t="s">
        <v>434</v>
      </c>
      <c r="E76" s="179"/>
      <c r="F76" s="179"/>
      <c r="G76" s="179"/>
      <c r="H76" s="178"/>
      <c r="I76" s="176"/>
      <c r="J76" s="176"/>
      <c r="K76" s="178"/>
      <c r="L76" s="177"/>
      <c r="M76" s="176"/>
      <c r="N76" s="181">
        <f>VLOOKUP($B76,Piloto!$B$79:$H$450,7,0)</f>
        <v>15697.5</v>
      </c>
      <c r="O76" s="175"/>
      <c r="P76" s="187">
        <f t="shared" si="0"/>
        <v>1476349.875</v>
      </c>
      <c r="Q76" s="181">
        <f t="shared" si="10"/>
        <v>73817.493750000009</v>
      </c>
      <c r="R76" s="181">
        <f t="shared" si="11"/>
        <v>44290.496249999997</v>
      </c>
      <c r="S76" s="181">
        <f t="shared" si="12"/>
        <v>5401.9641926249997</v>
      </c>
      <c r="T76" s="181">
        <f t="shared" si="13"/>
        <v>52726.359435750004</v>
      </c>
      <c r="U76" s="181">
        <f t="shared" si="14"/>
        <v>88580.992499999993</v>
      </c>
      <c r="V76" s="174">
        <f t="shared" si="15"/>
        <v>885835.02294787485</v>
      </c>
      <c r="X76" s="172">
        <f t="shared" si="16"/>
        <v>590539.95000000007</v>
      </c>
      <c r="Y76" s="168" t="str">
        <f>IFERROR(VLOOKUP($B76,Piloto!$B$79:$H$396,4,0),"")</f>
        <v>Vendido</v>
      </c>
      <c r="Z76" s="182"/>
      <c r="AA76" s="182"/>
    </row>
    <row r="77" spans="1:27" ht="22.5" customHeight="1">
      <c r="A77" s="171">
        <f t="shared" si="9"/>
        <v>12</v>
      </c>
      <c r="B77" s="248">
        <v>812</v>
      </c>
      <c r="C77" s="241">
        <v>95.49</v>
      </c>
      <c r="D77" s="241" t="s">
        <v>434</v>
      </c>
      <c r="E77" s="179"/>
      <c r="F77" s="179"/>
      <c r="G77" s="179"/>
      <c r="H77" s="178"/>
      <c r="I77" s="176"/>
      <c r="J77" s="176"/>
      <c r="K77" s="178"/>
      <c r="L77" s="177"/>
      <c r="M77" s="176"/>
      <c r="N77" s="181">
        <f>VLOOKUP($B77,Piloto!$B$79:$H$450,7,0)</f>
        <v>15742.23</v>
      </c>
      <c r="O77" s="175"/>
      <c r="P77" s="246">
        <f t="shared" si="0"/>
        <v>1503225.5426999999</v>
      </c>
      <c r="Q77" s="247">
        <f t="shared" si="10"/>
        <v>75161.277134999997</v>
      </c>
      <c r="R77" s="247">
        <f t="shared" si="11"/>
        <v>45096.766280999997</v>
      </c>
      <c r="S77" s="247">
        <f t="shared" si="12"/>
        <v>5500.3022607392995</v>
      </c>
      <c r="T77" s="247">
        <f t="shared" si="13"/>
        <v>53686.197031987802</v>
      </c>
      <c r="U77" s="247">
        <f t="shared" si="14"/>
        <v>90193.532561999993</v>
      </c>
      <c r="V77" s="242">
        <f t="shared" si="15"/>
        <v>901960.88045422581</v>
      </c>
      <c r="W77" s="249"/>
      <c r="X77" s="245">
        <f t="shared" si="16"/>
        <v>601290.21707999997</v>
      </c>
      <c r="Y77" s="168" t="str">
        <f>IFERROR(VLOOKUP($B77,Piloto!$B$79:$H$396,4,0),"")</f>
        <v>Disponível</v>
      </c>
      <c r="Z77" s="182"/>
      <c r="AA77" s="182"/>
    </row>
    <row r="78" spans="1:27" ht="22.5" customHeight="1">
      <c r="A78" s="171">
        <f t="shared" si="9"/>
        <v>13</v>
      </c>
      <c r="B78" s="248">
        <v>813</v>
      </c>
      <c r="C78" s="241">
        <v>54.65</v>
      </c>
      <c r="D78" s="241" t="s">
        <v>434</v>
      </c>
      <c r="E78" s="179"/>
      <c r="F78" s="179"/>
      <c r="G78" s="179"/>
      <c r="H78" s="178"/>
      <c r="I78" s="176"/>
      <c r="J78" s="176"/>
      <c r="K78" s="178"/>
      <c r="L78" s="177"/>
      <c r="M78" s="176"/>
      <c r="N78" s="181">
        <f>VLOOKUP($B78,Piloto!$B$79:$H$450,7,0)</f>
        <v>15795.775000000001</v>
      </c>
      <c r="O78" s="175"/>
      <c r="P78" s="246">
        <f t="shared" si="0"/>
        <v>863239.10375000001</v>
      </c>
      <c r="Q78" s="247">
        <f t="shared" si="10"/>
        <v>43161.955187500003</v>
      </c>
      <c r="R78" s="247">
        <f t="shared" si="11"/>
        <v>25897.173112500001</v>
      </c>
      <c r="S78" s="247">
        <f t="shared" si="12"/>
        <v>3158.5918806212499</v>
      </c>
      <c r="T78" s="247">
        <f t="shared" si="13"/>
        <v>30829.721351327502</v>
      </c>
      <c r="U78" s="247">
        <f t="shared" si="14"/>
        <v>51794.346225000001</v>
      </c>
      <c r="V78" s="242">
        <f t="shared" si="15"/>
        <v>517958.13731476374</v>
      </c>
      <c r="W78" s="249"/>
      <c r="X78" s="245">
        <f t="shared" si="16"/>
        <v>345295.64150000003</v>
      </c>
      <c r="Y78" s="168" t="str">
        <f>IFERROR(VLOOKUP($B78,Piloto!$B$79:$H$396,4,0),"")</f>
        <v>Disponível</v>
      </c>
      <c r="Z78" s="182"/>
      <c r="AA78" s="182"/>
    </row>
    <row r="79" spans="1:27" ht="22.5" hidden="1" customHeight="1">
      <c r="A79" s="171">
        <f t="shared" si="9"/>
        <v>14</v>
      </c>
      <c r="B79" s="248">
        <v>814</v>
      </c>
      <c r="C79" s="241">
        <v>48.14</v>
      </c>
      <c r="D79" s="241" t="s">
        <v>434</v>
      </c>
      <c r="E79" s="179"/>
      <c r="F79" s="179"/>
      <c r="G79" s="179"/>
      <c r="H79" s="178"/>
      <c r="I79" s="176"/>
      <c r="J79" s="176"/>
      <c r="K79" s="178"/>
      <c r="L79" s="177"/>
      <c r="M79" s="176"/>
      <c r="N79" s="181">
        <f>VLOOKUP($B79,Piloto!$B$79:$H$450,7,0)</f>
        <v>15487.5</v>
      </c>
      <c r="O79" s="175"/>
      <c r="P79" s="246">
        <f t="shared" si="0"/>
        <v>745568.25</v>
      </c>
      <c r="Q79" s="247">
        <f t="shared" si="10"/>
        <v>37278.412499999999</v>
      </c>
      <c r="R79" s="247">
        <f t="shared" si="11"/>
        <v>22367.047500000001</v>
      </c>
      <c r="S79" s="247">
        <f t="shared" si="12"/>
        <v>2728.03422675</v>
      </c>
      <c r="T79" s="247">
        <f t="shared" si="13"/>
        <v>26627.224480500001</v>
      </c>
      <c r="U79" s="247">
        <f t="shared" si="14"/>
        <v>44734.095000000001</v>
      </c>
      <c r="V79" s="242">
        <f t="shared" si="15"/>
        <v>447353.62466024997</v>
      </c>
      <c r="W79" s="249"/>
      <c r="X79" s="245">
        <f t="shared" si="16"/>
        <v>298227.3</v>
      </c>
      <c r="Y79" s="168" t="str">
        <f>IFERROR(VLOOKUP($B79,Piloto!$B$79:$H$396,4,0),"")</f>
        <v>Vendido</v>
      </c>
      <c r="Z79" s="182"/>
      <c r="AA79" s="182"/>
    </row>
    <row r="80" spans="1:27" ht="22.5" customHeight="1">
      <c r="A80" s="171">
        <f t="shared" si="9"/>
        <v>1</v>
      </c>
      <c r="B80" s="248">
        <v>901</v>
      </c>
      <c r="C80" s="241">
        <v>85.94</v>
      </c>
      <c r="D80" s="241" t="s">
        <v>434</v>
      </c>
      <c r="E80" s="179"/>
      <c r="F80" s="179"/>
      <c r="G80" s="179"/>
      <c r="H80" s="178"/>
      <c r="I80" s="176"/>
      <c r="J80" s="176"/>
      <c r="K80" s="178"/>
      <c r="L80" s="177"/>
      <c r="M80" s="176"/>
      <c r="N80" s="181">
        <f>VLOOKUP($B80,Piloto!$B$79:$H$450,7,0)</f>
        <v>15528.05</v>
      </c>
      <c r="O80" s="175"/>
      <c r="P80" s="246">
        <f t="shared" si="0"/>
        <v>1334480.6169999999</v>
      </c>
      <c r="Q80" s="247">
        <f t="shared" si="10"/>
        <v>66724.030849999996</v>
      </c>
      <c r="R80" s="247">
        <f t="shared" si="11"/>
        <v>40034.418509999996</v>
      </c>
      <c r="S80" s="247">
        <f t="shared" si="12"/>
        <v>4882.8645776029998</v>
      </c>
      <c r="T80" s="247">
        <f t="shared" si="13"/>
        <v>47659.640755537999</v>
      </c>
      <c r="U80" s="247">
        <f t="shared" si="14"/>
        <v>80068.837019999992</v>
      </c>
      <c r="V80" s="242">
        <f t="shared" si="15"/>
        <v>800711.05637048907</v>
      </c>
      <c r="W80" s="249"/>
      <c r="X80" s="245">
        <f t="shared" si="16"/>
        <v>533792.24679999996</v>
      </c>
      <c r="Y80" s="168" t="str">
        <f>IFERROR(VLOOKUP($B80,Piloto!$B$79:$H$396,4,0),"")</f>
        <v>Disponível</v>
      </c>
      <c r="Z80" s="182"/>
      <c r="AA80" s="182"/>
    </row>
    <row r="81" spans="1:27" ht="22.5" customHeight="1">
      <c r="A81" s="171">
        <f t="shared" si="9"/>
        <v>2</v>
      </c>
      <c r="B81" s="248">
        <v>902</v>
      </c>
      <c r="C81" s="241">
        <v>101.4</v>
      </c>
      <c r="D81" s="241" t="s">
        <v>434</v>
      </c>
      <c r="E81" s="179"/>
      <c r="F81" s="179"/>
      <c r="G81" s="179"/>
      <c r="H81" s="178"/>
      <c r="I81" s="176"/>
      <c r="J81" s="176"/>
      <c r="K81" s="178"/>
      <c r="L81" s="177"/>
      <c r="M81" s="176"/>
      <c r="N81" s="181">
        <f>VLOOKUP($B81,Piloto!$B$79:$H$450,7,0)</f>
        <v>15795.775</v>
      </c>
      <c r="O81" s="175"/>
      <c r="P81" s="246">
        <f t="shared" si="0"/>
        <v>1601691.585</v>
      </c>
      <c r="Q81" s="247">
        <f t="shared" si="10"/>
        <v>80084.57925000001</v>
      </c>
      <c r="R81" s="247">
        <f t="shared" si="11"/>
        <v>48050.74755</v>
      </c>
      <c r="S81" s="247">
        <f t="shared" si="12"/>
        <v>5860.5895095149999</v>
      </c>
      <c r="T81" s="247">
        <f t="shared" si="13"/>
        <v>57202.813266690006</v>
      </c>
      <c r="U81" s="247">
        <f t="shared" si="14"/>
        <v>96101.4951</v>
      </c>
      <c r="V81" s="242">
        <f t="shared" si="15"/>
        <v>961042.179756945</v>
      </c>
      <c r="W81" s="249"/>
      <c r="X81" s="245">
        <f t="shared" si="16"/>
        <v>640676.63400000008</v>
      </c>
      <c r="Y81" s="168" t="str">
        <f>IFERROR(VLOOKUP($B81,Piloto!$B$79:$H$396,4,0),"")</f>
        <v>Disponível</v>
      </c>
      <c r="Z81" s="182"/>
      <c r="AA81" s="182"/>
    </row>
    <row r="82" spans="1:27" ht="22.5" hidden="1" customHeight="1">
      <c r="A82" s="171">
        <f t="shared" si="9"/>
        <v>3</v>
      </c>
      <c r="B82" s="248">
        <v>903</v>
      </c>
      <c r="C82" s="241">
        <v>142.29</v>
      </c>
      <c r="D82" s="241" t="s">
        <v>434</v>
      </c>
      <c r="E82" s="179"/>
      <c r="F82" s="179"/>
      <c r="G82" s="179"/>
      <c r="H82" s="178"/>
      <c r="I82" s="176"/>
      <c r="J82" s="176"/>
      <c r="K82" s="178"/>
      <c r="L82" s="177"/>
      <c r="M82" s="176"/>
      <c r="N82" s="181">
        <f>VLOOKUP($B82,Piloto!$B$79:$H$450,7,0)</f>
        <v>15697.5</v>
      </c>
      <c r="O82" s="175"/>
      <c r="P82" s="246">
        <f t="shared" si="0"/>
        <v>2233597.2749999999</v>
      </c>
      <c r="Q82" s="247">
        <f t="shared" si="10"/>
        <v>111679.86375</v>
      </c>
      <c r="R82" s="247">
        <f t="shared" si="11"/>
        <v>67007.918249999988</v>
      </c>
      <c r="S82" s="247">
        <f t="shared" si="12"/>
        <v>8172.7324292249996</v>
      </c>
      <c r="T82" s="247">
        <f t="shared" si="13"/>
        <v>79770.693079350007</v>
      </c>
      <c r="U82" s="247">
        <f t="shared" si="14"/>
        <v>134015.83649999998</v>
      </c>
      <c r="V82" s="242">
        <f t="shared" si="15"/>
        <v>1340196.3361536749</v>
      </c>
      <c r="W82" s="249"/>
      <c r="X82" s="245">
        <f t="shared" si="16"/>
        <v>893438.91</v>
      </c>
      <c r="Y82" s="168" t="str">
        <f>IFERROR(VLOOKUP($B82,Piloto!$B$79:$H$396,4,0),"")</f>
        <v>Vendido</v>
      </c>
      <c r="Z82" s="182"/>
      <c r="AA82" s="182"/>
    </row>
    <row r="83" spans="1:27" ht="22.5" hidden="1" customHeight="1">
      <c r="A83" s="171">
        <f t="shared" si="9"/>
        <v>4</v>
      </c>
      <c r="B83" s="183">
        <v>904</v>
      </c>
      <c r="C83" s="179">
        <v>57.52</v>
      </c>
      <c r="D83" s="179" t="s">
        <v>434</v>
      </c>
      <c r="E83" s="179"/>
      <c r="F83" s="179"/>
      <c r="G83" s="179"/>
      <c r="H83" s="178"/>
      <c r="I83" s="176"/>
      <c r="J83" s="176"/>
      <c r="K83" s="178"/>
      <c r="L83" s="177"/>
      <c r="M83" s="176"/>
      <c r="N83" s="181">
        <f>VLOOKUP($B83,Piloto!$B$79:$H$450,7,0)</f>
        <v>15697.5</v>
      </c>
      <c r="O83" s="175"/>
      <c r="P83" s="187">
        <f t="shared" si="0"/>
        <v>902920.20000000007</v>
      </c>
      <c r="Q83" s="181">
        <f t="shared" si="10"/>
        <v>45146.010000000009</v>
      </c>
      <c r="R83" s="181">
        <f t="shared" si="11"/>
        <v>27087.606</v>
      </c>
      <c r="S83" s="181">
        <f t="shared" si="12"/>
        <v>3303.7850118000001</v>
      </c>
      <c r="T83" s="181">
        <f t="shared" si="13"/>
        <v>32246.892022800006</v>
      </c>
      <c r="U83" s="181">
        <f t="shared" si="14"/>
        <v>54175.212</v>
      </c>
      <c r="V83" s="174">
        <f t="shared" si="15"/>
        <v>541767.46964340005</v>
      </c>
      <c r="X83" s="172">
        <f t="shared" si="16"/>
        <v>361168.08000000007</v>
      </c>
      <c r="Y83" s="168" t="str">
        <f>IFERROR(VLOOKUP($B83,Piloto!$B$79:$H$396,4,0),"")</f>
        <v>Vendido</v>
      </c>
      <c r="Z83" s="182"/>
      <c r="AA83" s="182"/>
    </row>
    <row r="84" spans="1:27" ht="22.5" hidden="1" customHeight="1">
      <c r="A84" s="171">
        <f t="shared" si="9"/>
        <v>5</v>
      </c>
      <c r="B84" s="183">
        <v>905</v>
      </c>
      <c r="C84" s="179">
        <v>51</v>
      </c>
      <c r="D84" s="179" t="s">
        <v>434</v>
      </c>
      <c r="E84" s="179"/>
      <c r="F84" s="179"/>
      <c r="G84" s="179"/>
      <c r="H84" s="178"/>
      <c r="I84" s="176"/>
      <c r="J84" s="176"/>
      <c r="K84" s="178"/>
      <c r="L84" s="177"/>
      <c r="M84" s="176"/>
      <c r="N84" s="181">
        <f>VLOOKUP($B84,Piloto!$B$79:$H$450,7,0)</f>
        <v>15697.5</v>
      </c>
      <c r="O84" s="175"/>
      <c r="P84" s="187">
        <f t="shared" si="0"/>
        <v>800572.5</v>
      </c>
      <c r="Q84" s="181">
        <f t="shared" si="10"/>
        <v>40028.625</v>
      </c>
      <c r="R84" s="181">
        <f t="shared" si="11"/>
        <v>24017.174999999999</v>
      </c>
      <c r="S84" s="181">
        <f t="shared" si="12"/>
        <v>2929.2947774999998</v>
      </c>
      <c r="T84" s="181">
        <f t="shared" si="13"/>
        <v>28591.646265000003</v>
      </c>
      <c r="U84" s="181">
        <f t="shared" si="14"/>
        <v>48034.35</v>
      </c>
      <c r="V84" s="174">
        <f t="shared" si="15"/>
        <v>480357.10973250004</v>
      </c>
      <c r="X84" s="172">
        <f t="shared" si="16"/>
        <v>320229</v>
      </c>
      <c r="Y84" s="168" t="str">
        <f>IFERROR(VLOOKUP($B84,Piloto!$B$79:$H$396,4,0),"")</f>
        <v>Vendido</v>
      </c>
      <c r="Z84" s="182"/>
      <c r="AA84" s="182"/>
    </row>
    <row r="85" spans="1:27" ht="22.5" hidden="1" customHeight="1">
      <c r="A85" s="171">
        <f t="shared" si="9"/>
        <v>6</v>
      </c>
      <c r="B85" s="183">
        <v>906</v>
      </c>
      <c r="C85" s="179">
        <v>47.15</v>
      </c>
      <c r="D85" s="179" t="s">
        <v>434</v>
      </c>
      <c r="E85" s="179"/>
      <c r="F85" s="179"/>
      <c r="G85" s="179"/>
      <c r="H85" s="178"/>
      <c r="I85" s="176"/>
      <c r="J85" s="176"/>
      <c r="K85" s="178"/>
      <c r="L85" s="177"/>
      <c r="M85" s="176"/>
      <c r="N85" s="181">
        <f>VLOOKUP($B85,Piloto!$B$79:$H$450,7,0)</f>
        <v>15697.5</v>
      </c>
      <c r="O85" s="175"/>
      <c r="P85" s="187">
        <f t="shared" si="0"/>
        <v>740137.125</v>
      </c>
      <c r="Q85" s="181">
        <f t="shared" si="10"/>
        <v>37006.856250000004</v>
      </c>
      <c r="R85" s="181">
        <f t="shared" si="11"/>
        <v>22204.11375</v>
      </c>
      <c r="S85" s="181">
        <f t="shared" si="12"/>
        <v>2708.1617403750001</v>
      </c>
      <c r="T85" s="181">
        <f t="shared" si="13"/>
        <v>26433.257282250001</v>
      </c>
      <c r="U85" s="181">
        <f t="shared" si="14"/>
        <v>44408.227500000001</v>
      </c>
      <c r="V85" s="174">
        <f t="shared" si="15"/>
        <v>444094.85733112495</v>
      </c>
      <c r="X85" s="172">
        <f t="shared" si="16"/>
        <v>296054.85000000003</v>
      </c>
      <c r="Y85" s="168" t="str">
        <f>IFERROR(VLOOKUP($B85,Piloto!$B$79:$H$396,4,0),"")</f>
        <v>Vendido</v>
      </c>
      <c r="Z85" s="182"/>
      <c r="AA85" s="182"/>
    </row>
    <row r="86" spans="1:27" ht="22.5" hidden="1" customHeight="1">
      <c r="A86" s="171">
        <f t="shared" si="9"/>
        <v>7</v>
      </c>
      <c r="B86" s="183">
        <v>907</v>
      </c>
      <c r="C86" s="179">
        <v>47.24</v>
      </c>
      <c r="D86" s="179" t="s">
        <v>434</v>
      </c>
      <c r="E86" s="179"/>
      <c r="F86" s="179"/>
      <c r="G86" s="179"/>
      <c r="H86" s="178"/>
      <c r="I86" s="176"/>
      <c r="J86" s="176"/>
      <c r="K86" s="178"/>
      <c r="L86" s="177"/>
      <c r="M86" s="176"/>
      <c r="N86" s="181">
        <f>VLOOKUP($B86,Piloto!$B$79:$H$450,7,0)</f>
        <v>15697.5</v>
      </c>
      <c r="O86" s="175"/>
      <c r="P86" s="187">
        <f t="shared" si="0"/>
        <v>741549.9</v>
      </c>
      <c r="Q86" s="181">
        <f t="shared" si="10"/>
        <v>37077.495000000003</v>
      </c>
      <c r="R86" s="181">
        <f t="shared" si="11"/>
        <v>22246.496999999999</v>
      </c>
      <c r="S86" s="181">
        <f t="shared" si="12"/>
        <v>2713.3310841000002</v>
      </c>
      <c r="T86" s="181">
        <f t="shared" si="13"/>
        <v>26483.713128600004</v>
      </c>
      <c r="U86" s="181">
        <f t="shared" si="14"/>
        <v>44492.993999999999</v>
      </c>
      <c r="V86" s="174">
        <f t="shared" si="15"/>
        <v>444942.54634830006</v>
      </c>
      <c r="X86" s="172">
        <f t="shared" si="16"/>
        <v>296619.96000000002</v>
      </c>
      <c r="Y86" s="168" t="str">
        <f>IFERROR(VLOOKUP($B86,Piloto!$B$79:$H$396,4,0),"")</f>
        <v>Vendido</v>
      </c>
      <c r="Z86" s="182"/>
      <c r="AA86" s="182"/>
    </row>
    <row r="87" spans="1:27" ht="22.5" hidden="1" customHeight="1">
      <c r="A87" s="171">
        <f t="shared" si="9"/>
        <v>8</v>
      </c>
      <c r="B87" s="183">
        <v>908</v>
      </c>
      <c r="C87" s="179">
        <v>40.619999999999997</v>
      </c>
      <c r="D87" s="179" t="s">
        <v>434</v>
      </c>
      <c r="E87" s="179"/>
      <c r="F87" s="179"/>
      <c r="G87" s="179"/>
      <c r="H87" s="178"/>
      <c r="I87" s="176"/>
      <c r="J87" s="176"/>
      <c r="K87" s="178"/>
      <c r="L87" s="177"/>
      <c r="M87" s="176"/>
      <c r="N87" s="181">
        <f>VLOOKUP($B87,Piloto!$B$79:$H$450,7,0)</f>
        <v>16117.5</v>
      </c>
      <c r="O87" s="175"/>
      <c r="P87" s="187">
        <f t="shared" si="0"/>
        <v>654692.85</v>
      </c>
      <c r="Q87" s="181">
        <f t="shared" si="10"/>
        <v>32734.642500000002</v>
      </c>
      <c r="R87" s="181">
        <f t="shared" si="11"/>
        <v>19640.785499999998</v>
      </c>
      <c r="S87" s="181">
        <f t="shared" si="12"/>
        <v>2395.5211381499998</v>
      </c>
      <c r="T87" s="181">
        <f t="shared" si="13"/>
        <v>23381.700444900001</v>
      </c>
      <c r="U87" s="181">
        <f t="shared" si="14"/>
        <v>39281.570999999996</v>
      </c>
      <c r="V87" s="174">
        <f t="shared" si="15"/>
        <v>392826.83977844997</v>
      </c>
      <c r="X87" s="172">
        <f t="shared" si="16"/>
        <v>261877.14</v>
      </c>
      <c r="Y87" s="168" t="str">
        <f>IFERROR(VLOOKUP($B87,Piloto!$B$79:$H$396,4,0),"")</f>
        <v>Vendido</v>
      </c>
      <c r="Z87" s="182"/>
      <c r="AA87" s="182"/>
    </row>
    <row r="88" spans="1:27" ht="22.5" hidden="1" customHeight="1">
      <c r="A88" s="171">
        <f t="shared" si="9"/>
        <v>9</v>
      </c>
      <c r="B88" s="183">
        <v>909</v>
      </c>
      <c r="C88" s="179">
        <v>41.14</v>
      </c>
      <c r="D88" s="179" t="s">
        <v>434</v>
      </c>
      <c r="E88" s="179"/>
      <c r="F88" s="179"/>
      <c r="G88" s="179"/>
      <c r="H88" s="178"/>
      <c r="I88" s="176"/>
      <c r="J88" s="176"/>
      <c r="K88" s="178"/>
      <c r="L88" s="177"/>
      <c r="M88" s="176"/>
      <c r="N88" s="181">
        <f>VLOOKUP($B88,Piloto!$B$79:$H$450,7,0)</f>
        <v>15697.5</v>
      </c>
      <c r="O88" s="175"/>
      <c r="P88" s="187">
        <f t="shared" ref="P88:P151" si="17">C88*N88</f>
        <v>645795.15</v>
      </c>
      <c r="Q88" s="181">
        <f t="shared" si="10"/>
        <v>32289.757500000003</v>
      </c>
      <c r="R88" s="181">
        <f t="shared" si="11"/>
        <v>19373.854500000001</v>
      </c>
      <c r="S88" s="181">
        <f t="shared" si="12"/>
        <v>2362.9644538500002</v>
      </c>
      <c r="T88" s="181">
        <f t="shared" si="13"/>
        <v>23063.927987100004</v>
      </c>
      <c r="U88" s="181">
        <f t="shared" si="14"/>
        <v>38747.709000000003</v>
      </c>
      <c r="V88" s="174">
        <f t="shared" si="15"/>
        <v>387488.06851755007</v>
      </c>
      <c r="X88" s="172">
        <f t="shared" si="16"/>
        <v>258318.06000000003</v>
      </c>
      <c r="Y88" s="168" t="str">
        <f>IFERROR(VLOOKUP($B88,Piloto!$B$79:$H$396,4,0),"")</f>
        <v>Vendido</v>
      </c>
      <c r="Z88" s="182"/>
      <c r="AA88" s="182"/>
    </row>
    <row r="89" spans="1:27" ht="22.5" hidden="1" customHeight="1">
      <c r="A89" s="171">
        <f t="shared" si="9"/>
        <v>10</v>
      </c>
      <c r="B89" s="183">
        <v>910</v>
      </c>
      <c r="C89" s="179">
        <v>61.43</v>
      </c>
      <c r="D89" s="179" t="s">
        <v>434</v>
      </c>
      <c r="E89" s="179"/>
      <c r="F89" s="179"/>
      <c r="G89" s="179"/>
      <c r="H89" s="178"/>
      <c r="I89" s="176"/>
      <c r="J89" s="176"/>
      <c r="K89" s="178"/>
      <c r="L89" s="177"/>
      <c r="M89" s="176"/>
      <c r="N89" s="181">
        <f>VLOOKUP($B89,Piloto!$B$79:$H$450,7,0)</f>
        <v>15697.5</v>
      </c>
      <c r="O89" s="175"/>
      <c r="P89" s="187">
        <f t="shared" si="17"/>
        <v>964297.42500000005</v>
      </c>
      <c r="Q89" s="181">
        <f t="shared" si="10"/>
        <v>48214.871250000004</v>
      </c>
      <c r="R89" s="181">
        <f t="shared" si="11"/>
        <v>28928.922750000002</v>
      </c>
      <c r="S89" s="181">
        <f t="shared" si="12"/>
        <v>3528.3642780750001</v>
      </c>
      <c r="T89" s="181">
        <f t="shared" si="13"/>
        <v>34438.918236450001</v>
      </c>
      <c r="U89" s="181">
        <f t="shared" si="14"/>
        <v>57857.845500000003</v>
      </c>
      <c r="V89" s="174">
        <f t="shared" si="15"/>
        <v>578594.84805622499</v>
      </c>
      <c r="X89" s="172">
        <f t="shared" si="16"/>
        <v>385718.97000000003</v>
      </c>
      <c r="Y89" s="168" t="str">
        <f>IFERROR(VLOOKUP($B89,Piloto!$B$79:$H$396,4,0),"")</f>
        <v>Vendido</v>
      </c>
      <c r="Z89" s="182"/>
      <c r="AA89" s="182"/>
    </row>
    <row r="90" spans="1:27" ht="22.5" hidden="1" customHeight="1">
      <c r="A90" s="171">
        <f t="shared" si="9"/>
        <v>11</v>
      </c>
      <c r="B90" s="183">
        <v>911</v>
      </c>
      <c r="C90" s="179">
        <v>94.05</v>
      </c>
      <c r="D90" s="179" t="s">
        <v>434</v>
      </c>
      <c r="E90" s="179"/>
      <c r="F90" s="179"/>
      <c r="G90" s="179"/>
      <c r="H90" s="178"/>
      <c r="I90" s="176"/>
      <c r="J90" s="176"/>
      <c r="K90" s="178"/>
      <c r="L90" s="177"/>
      <c r="M90" s="176"/>
      <c r="N90" s="181">
        <f>VLOOKUP($B90,Piloto!$B$79:$H$450,7,0)</f>
        <v>15697.5</v>
      </c>
      <c r="O90" s="175"/>
      <c r="P90" s="187">
        <f t="shared" si="17"/>
        <v>1476349.875</v>
      </c>
      <c r="Q90" s="181">
        <f t="shared" si="10"/>
        <v>73817.493750000009</v>
      </c>
      <c r="R90" s="181">
        <f t="shared" si="11"/>
        <v>44290.496249999997</v>
      </c>
      <c r="S90" s="181">
        <f t="shared" si="12"/>
        <v>5401.9641926249997</v>
      </c>
      <c r="T90" s="181">
        <f t="shared" si="13"/>
        <v>52726.359435750004</v>
      </c>
      <c r="U90" s="181">
        <f t="shared" si="14"/>
        <v>88580.992499999993</v>
      </c>
      <c r="V90" s="174">
        <f t="shared" si="15"/>
        <v>885835.02294787485</v>
      </c>
      <c r="X90" s="172">
        <f t="shared" si="16"/>
        <v>590539.95000000007</v>
      </c>
      <c r="Y90" s="168" t="str">
        <f>IFERROR(VLOOKUP($B90,Piloto!$B$79:$H$396,4,0),"")</f>
        <v>Vendido</v>
      </c>
      <c r="Z90" s="182"/>
      <c r="AA90" s="182"/>
    </row>
    <row r="91" spans="1:27" ht="22.5" hidden="1" customHeight="1">
      <c r="A91" s="171">
        <f t="shared" si="9"/>
        <v>12</v>
      </c>
      <c r="B91" s="183">
        <v>912</v>
      </c>
      <c r="C91" s="179">
        <v>95.49</v>
      </c>
      <c r="D91" s="179" t="s">
        <v>434</v>
      </c>
      <c r="E91" s="179"/>
      <c r="F91" s="179"/>
      <c r="G91" s="179"/>
      <c r="H91" s="178"/>
      <c r="I91" s="176"/>
      <c r="J91" s="176"/>
      <c r="K91" s="178"/>
      <c r="L91" s="177"/>
      <c r="M91" s="176"/>
      <c r="N91" s="181">
        <f>VLOOKUP($B91,Piloto!$B$79:$H$450,7,0)</f>
        <v>15435.000000000002</v>
      </c>
      <c r="O91" s="175"/>
      <c r="P91" s="187">
        <f t="shared" si="17"/>
        <v>1473888.1500000001</v>
      </c>
      <c r="Q91" s="181">
        <f t="shared" si="10"/>
        <v>73694.407500000016</v>
      </c>
      <c r="R91" s="181">
        <f t="shared" si="11"/>
        <v>44216.644500000002</v>
      </c>
      <c r="S91" s="181">
        <f t="shared" si="12"/>
        <v>5392.9567408500006</v>
      </c>
      <c r="T91" s="181">
        <f t="shared" si="13"/>
        <v>52638.441389100008</v>
      </c>
      <c r="U91" s="181">
        <f t="shared" si="14"/>
        <v>88433.289000000004</v>
      </c>
      <c r="V91" s="174">
        <f t="shared" si="15"/>
        <v>884357.94609855011</v>
      </c>
      <c r="X91" s="172">
        <f t="shared" si="16"/>
        <v>589555.26000000013</v>
      </c>
      <c r="Y91" s="168" t="str">
        <f>IFERROR(VLOOKUP($B91,Piloto!$B$79:$H$396,4,0),"")</f>
        <v>Vendido</v>
      </c>
      <c r="Z91" s="182"/>
      <c r="AA91" s="182"/>
    </row>
    <row r="92" spans="1:27" ht="22.5" customHeight="1">
      <c r="A92" s="171">
        <f t="shared" si="9"/>
        <v>13</v>
      </c>
      <c r="B92" s="248">
        <v>913</v>
      </c>
      <c r="C92" s="241">
        <v>54.65</v>
      </c>
      <c r="D92" s="241" t="s">
        <v>434</v>
      </c>
      <c r="E92" s="179"/>
      <c r="F92" s="179"/>
      <c r="G92" s="179"/>
      <c r="H92" s="178"/>
      <c r="I92" s="176"/>
      <c r="J92" s="176"/>
      <c r="K92" s="178"/>
      <c r="L92" s="177"/>
      <c r="M92" s="176"/>
      <c r="N92" s="181">
        <f>VLOOKUP($B92,Piloto!$B$79:$H$450,7,0)</f>
        <v>15795.775000000001</v>
      </c>
      <c r="O92" s="175"/>
      <c r="P92" s="246">
        <f t="shared" si="17"/>
        <v>863239.10375000001</v>
      </c>
      <c r="Q92" s="247">
        <f t="shared" si="10"/>
        <v>43161.955187500003</v>
      </c>
      <c r="R92" s="247">
        <f t="shared" si="11"/>
        <v>25897.173112500001</v>
      </c>
      <c r="S92" s="247">
        <f t="shared" si="12"/>
        <v>3158.5918806212499</v>
      </c>
      <c r="T92" s="247">
        <f t="shared" si="13"/>
        <v>30829.721351327502</v>
      </c>
      <c r="U92" s="247">
        <f t="shared" si="14"/>
        <v>51794.346225000001</v>
      </c>
      <c r="V92" s="242">
        <f t="shared" si="15"/>
        <v>517958.13731476374</v>
      </c>
      <c r="W92" s="249"/>
      <c r="X92" s="245">
        <f t="shared" si="16"/>
        <v>345295.64150000003</v>
      </c>
      <c r="Y92" s="168" t="str">
        <f>IFERROR(VLOOKUP($B92,Piloto!$B$79:$H$396,4,0),"")</f>
        <v>Disponível</v>
      </c>
      <c r="Z92" s="182"/>
      <c r="AA92" s="182"/>
    </row>
    <row r="93" spans="1:27" ht="22.5" hidden="1" customHeight="1">
      <c r="A93" s="171">
        <f t="shared" si="9"/>
        <v>14</v>
      </c>
      <c r="B93" s="248">
        <v>914</v>
      </c>
      <c r="C93" s="241">
        <v>48.14</v>
      </c>
      <c r="D93" s="241" t="s">
        <v>434</v>
      </c>
      <c r="E93" s="179"/>
      <c r="F93" s="179"/>
      <c r="G93" s="179"/>
      <c r="H93" s="178"/>
      <c r="I93" s="176"/>
      <c r="J93" s="176"/>
      <c r="K93" s="178"/>
      <c r="L93" s="177"/>
      <c r="M93" s="176"/>
      <c r="N93" s="181">
        <f>VLOOKUP($B93,Piloto!$B$79:$H$450,7,0)</f>
        <v>15487.5</v>
      </c>
      <c r="O93" s="175"/>
      <c r="P93" s="246">
        <f t="shared" si="17"/>
        <v>745568.25</v>
      </c>
      <c r="Q93" s="247">
        <f t="shared" si="10"/>
        <v>37278.412499999999</v>
      </c>
      <c r="R93" s="247">
        <f t="shared" si="11"/>
        <v>22367.047500000001</v>
      </c>
      <c r="S93" s="247">
        <f t="shared" si="12"/>
        <v>2728.03422675</v>
      </c>
      <c r="T93" s="247">
        <f t="shared" si="13"/>
        <v>26627.224480500001</v>
      </c>
      <c r="U93" s="247">
        <f t="shared" si="14"/>
        <v>44734.095000000001</v>
      </c>
      <c r="V93" s="242">
        <f t="shared" si="15"/>
        <v>447353.62466024997</v>
      </c>
      <c r="W93" s="249"/>
      <c r="X93" s="245">
        <f t="shared" si="16"/>
        <v>298227.3</v>
      </c>
      <c r="Y93" s="168" t="str">
        <f>IFERROR(VLOOKUP($B93,Piloto!$B$79:$H$396,4,0),"")</f>
        <v>Vendido</v>
      </c>
      <c r="Z93" s="182"/>
      <c r="AA93" s="182"/>
    </row>
    <row r="94" spans="1:27" ht="22.5" customHeight="1">
      <c r="A94" s="171">
        <f t="shared" si="9"/>
        <v>1</v>
      </c>
      <c r="B94" s="248">
        <v>1001</v>
      </c>
      <c r="C94" s="241">
        <v>85.94</v>
      </c>
      <c r="D94" s="241" t="s">
        <v>434</v>
      </c>
      <c r="E94" s="179"/>
      <c r="F94" s="179"/>
      <c r="G94" s="179"/>
      <c r="H94" s="178"/>
      <c r="I94" s="176"/>
      <c r="J94" s="176"/>
      <c r="K94" s="178"/>
      <c r="L94" s="177"/>
      <c r="M94" s="176"/>
      <c r="N94" s="181">
        <f>VLOOKUP($B94,Piloto!$B$79:$H$450,7,0)</f>
        <v>15795.775000000001</v>
      </c>
      <c r="O94" s="175"/>
      <c r="P94" s="246">
        <f t="shared" si="17"/>
        <v>1357488.9035</v>
      </c>
      <c r="Q94" s="247">
        <f t="shared" si="10"/>
        <v>67874.445175000001</v>
      </c>
      <c r="R94" s="247">
        <f t="shared" si="11"/>
        <v>40724.667105</v>
      </c>
      <c r="S94" s="247">
        <f t="shared" si="12"/>
        <v>4967.0518979065</v>
      </c>
      <c r="T94" s="247">
        <f t="shared" si="13"/>
        <v>48481.358699599004</v>
      </c>
      <c r="U94" s="247">
        <f t="shared" si="14"/>
        <v>81449.334210000001</v>
      </c>
      <c r="V94" s="242">
        <f t="shared" si="15"/>
        <v>814516.41941135959</v>
      </c>
      <c r="W94" s="249"/>
      <c r="X94" s="245">
        <f t="shared" si="16"/>
        <v>542995.56140000001</v>
      </c>
      <c r="Y94" s="168" t="str">
        <f>IFERROR(VLOOKUP($B94,Piloto!$B$79:$H$396,4,0),"")</f>
        <v>Disponível</v>
      </c>
      <c r="Z94" s="182"/>
      <c r="AA94" s="182"/>
    </row>
    <row r="95" spans="1:27" ht="22.5" customHeight="1">
      <c r="A95" s="171">
        <f t="shared" si="9"/>
        <v>2</v>
      </c>
      <c r="B95" s="248">
        <v>1002</v>
      </c>
      <c r="C95" s="241">
        <v>101.4</v>
      </c>
      <c r="D95" s="241" t="s">
        <v>434</v>
      </c>
      <c r="E95" s="179"/>
      <c r="F95" s="179"/>
      <c r="G95" s="179"/>
      <c r="H95" s="178"/>
      <c r="I95" s="176"/>
      <c r="J95" s="176"/>
      <c r="K95" s="178"/>
      <c r="L95" s="177"/>
      <c r="M95" s="176"/>
      <c r="N95" s="181">
        <f>VLOOKUP($B95,Piloto!$B$79:$H$450,7,0)</f>
        <v>15902.864999999998</v>
      </c>
      <c r="O95" s="175"/>
      <c r="P95" s="246">
        <f t="shared" si="17"/>
        <v>1612550.5109999999</v>
      </c>
      <c r="Q95" s="247">
        <f t="shared" si="10"/>
        <v>80627.525550000006</v>
      </c>
      <c r="R95" s="247">
        <f t="shared" si="11"/>
        <v>48376.515329999995</v>
      </c>
      <c r="S95" s="247">
        <f t="shared" si="12"/>
        <v>5900.3223197489997</v>
      </c>
      <c r="T95" s="247">
        <f t="shared" si="13"/>
        <v>57590.628949853999</v>
      </c>
      <c r="U95" s="247">
        <f t="shared" si="14"/>
        <v>96753.030659999989</v>
      </c>
      <c r="V95" s="242">
        <f t="shared" si="15"/>
        <v>967557.71995868697</v>
      </c>
      <c r="W95" s="249"/>
      <c r="X95" s="245">
        <f t="shared" si="16"/>
        <v>645020.20440000005</v>
      </c>
      <c r="Y95" s="168" t="str">
        <f>IFERROR(VLOOKUP($B95,Piloto!$B$79:$H$396,4,0),"")</f>
        <v>Disponível</v>
      </c>
      <c r="Z95" s="182"/>
      <c r="AA95" s="182"/>
    </row>
    <row r="96" spans="1:27" ht="22.5" hidden="1" customHeight="1">
      <c r="A96" s="171">
        <f t="shared" si="9"/>
        <v>3</v>
      </c>
      <c r="B96" s="183">
        <v>1003</v>
      </c>
      <c r="C96" s="179">
        <v>142.29</v>
      </c>
      <c r="D96" s="179" t="s">
        <v>434</v>
      </c>
      <c r="E96" s="179"/>
      <c r="F96" s="179"/>
      <c r="G96" s="179"/>
      <c r="H96" s="178"/>
      <c r="I96" s="176"/>
      <c r="J96" s="176"/>
      <c r="K96" s="178"/>
      <c r="L96" s="177"/>
      <c r="M96" s="176"/>
      <c r="N96" s="181">
        <f>VLOOKUP($B96,Piloto!$B$79:$H$450,7,0)</f>
        <v>15907.500000000004</v>
      </c>
      <c r="O96" s="175"/>
      <c r="P96" s="187">
        <f t="shared" si="17"/>
        <v>2263478.1750000003</v>
      </c>
      <c r="Q96" s="181">
        <f t="shared" si="10"/>
        <v>113173.90875000002</v>
      </c>
      <c r="R96" s="181">
        <f t="shared" si="11"/>
        <v>67904.345250000013</v>
      </c>
      <c r="S96" s="181">
        <f t="shared" si="12"/>
        <v>8282.0666423250004</v>
      </c>
      <c r="T96" s="181">
        <f t="shared" si="13"/>
        <v>80837.85954195002</v>
      </c>
      <c r="U96" s="181">
        <f t="shared" si="14"/>
        <v>135808.69050000003</v>
      </c>
      <c r="V96" s="174">
        <f t="shared" si="15"/>
        <v>1358125.3841289752</v>
      </c>
      <c r="X96" s="172">
        <f t="shared" si="16"/>
        <v>905391.27000000014</v>
      </c>
      <c r="Y96" s="168" t="str">
        <f>IFERROR(VLOOKUP($B96,Piloto!$B$79:$H$396,4,0),"")</f>
        <v>Vendido</v>
      </c>
      <c r="Z96" s="182"/>
      <c r="AA96" s="182"/>
    </row>
    <row r="97" spans="1:27" ht="22.5" hidden="1" customHeight="1">
      <c r="A97" s="171">
        <f t="shared" si="9"/>
        <v>4</v>
      </c>
      <c r="B97" s="183">
        <v>1004</v>
      </c>
      <c r="C97" s="179">
        <v>57.52</v>
      </c>
      <c r="D97" s="179" t="s">
        <v>434</v>
      </c>
      <c r="E97" s="179"/>
      <c r="F97" s="179"/>
      <c r="G97" s="179"/>
      <c r="H97" s="178"/>
      <c r="I97" s="176"/>
      <c r="J97" s="176"/>
      <c r="K97" s="178"/>
      <c r="L97" s="177"/>
      <c r="M97" s="176"/>
      <c r="N97" s="181">
        <f>VLOOKUP($B97,Piloto!$B$79:$H$450,7,0)</f>
        <v>15907.5</v>
      </c>
      <c r="O97" s="175"/>
      <c r="P97" s="187">
        <f t="shared" si="17"/>
        <v>914999.4</v>
      </c>
      <c r="Q97" s="181">
        <f t="shared" si="10"/>
        <v>45749.97</v>
      </c>
      <c r="R97" s="181">
        <f t="shared" si="11"/>
        <v>27449.982</v>
      </c>
      <c r="S97" s="181">
        <f t="shared" si="12"/>
        <v>3347.9828046000002</v>
      </c>
      <c r="T97" s="181">
        <f t="shared" si="13"/>
        <v>32678.288571600002</v>
      </c>
      <c r="U97" s="181">
        <f t="shared" si="14"/>
        <v>54899.964</v>
      </c>
      <c r="V97" s="174">
        <f t="shared" si="15"/>
        <v>549015.19498979999</v>
      </c>
      <c r="X97" s="172">
        <f t="shared" si="16"/>
        <v>365999.76</v>
      </c>
      <c r="Y97" s="168" t="str">
        <f>IFERROR(VLOOKUP($B97,Piloto!$B$79:$H$396,4,0),"")</f>
        <v>Vendido</v>
      </c>
      <c r="Z97" s="182"/>
      <c r="AA97" s="182"/>
    </row>
    <row r="98" spans="1:27" ht="22.5" hidden="1" customHeight="1">
      <c r="A98" s="171">
        <f t="shared" si="9"/>
        <v>5</v>
      </c>
      <c r="B98" s="183">
        <v>1005</v>
      </c>
      <c r="C98" s="179">
        <v>51</v>
      </c>
      <c r="D98" s="179" t="s">
        <v>434</v>
      </c>
      <c r="E98" s="179"/>
      <c r="F98" s="179"/>
      <c r="G98" s="179"/>
      <c r="H98" s="178"/>
      <c r="I98" s="176"/>
      <c r="J98" s="176"/>
      <c r="K98" s="178"/>
      <c r="L98" s="177"/>
      <c r="M98" s="176"/>
      <c r="N98" s="181">
        <f>VLOOKUP($B98,Piloto!$B$79:$H$450,7,0)</f>
        <v>15907.5</v>
      </c>
      <c r="O98" s="175"/>
      <c r="P98" s="187">
        <f t="shared" si="17"/>
        <v>811282.5</v>
      </c>
      <c r="Q98" s="181">
        <f t="shared" si="10"/>
        <v>40564.125</v>
      </c>
      <c r="R98" s="181">
        <f t="shared" si="11"/>
        <v>24338.474999999999</v>
      </c>
      <c r="S98" s="181">
        <f t="shared" si="12"/>
        <v>2968.4826674999999</v>
      </c>
      <c r="T98" s="181">
        <f t="shared" si="13"/>
        <v>28974.143205000004</v>
      </c>
      <c r="U98" s="181">
        <f t="shared" si="14"/>
        <v>48676.95</v>
      </c>
      <c r="V98" s="174">
        <f t="shared" si="15"/>
        <v>486783.29180250003</v>
      </c>
      <c r="X98" s="172">
        <f t="shared" si="16"/>
        <v>324513</v>
      </c>
      <c r="Y98" s="168" t="str">
        <f>IFERROR(VLOOKUP($B98,Piloto!$B$79:$H$396,4,0),"")</f>
        <v>Vendido</v>
      </c>
      <c r="Z98" s="182"/>
      <c r="AA98" s="182"/>
    </row>
    <row r="99" spans="1:27" ht="22.5" hidden="1" customHeight="1">
      <c r="A99" s="171">
        <f t="shared" si="9"/>
        <v>6</v>
      </c>
      <c r="B99" s="183">
        <v>1006</v>
      </c>
      <c r="C99" s="179">
        <v>47.15</v>
      </c>
      <c r="D99" s="179" t="s">
        <v>434</v>
      </c>
      <c r="E99" s="179"/>
      <c r="F99" s="179"/>
      <c r="G99" s="179"/>
      <c r="H99" s="178"/>
      <c r="I99" s="176"/>
      <c r="J99" s="176"/>
      <c r="K99" s="178"/>
      <c r="L99" s="177"/>
      <c r="M99" s="176"/>
      <c r="N99" s="181">
        <f>VLOOKUP($B99,Piloto!$B$79:$H$450,7,0)</f>
        <v>15907.5</v>
      </c>
      <c r="O99" s="175"/>
      <c r="P99" s="187">
        <f t="shared" si="17"/>
        <v>750038.625</v>
      </c>
      <c r="Q99" s="181">
        <f t="shared" si="10"/>
        <v>37501.931250000001</v>
      </c>
      <c r="R99" s="181">
        <f t="shared" si="11"/>
        <v>22501.158749999999</v>
      </c>
      <c r="S99" s="181">
        <f t="shared" si="12"/>
        <v>2744.391328875</v>
      </c>
      <c r="T99" s="181">
        <f t="shared" si="13"/>
        <v>26786.879453250003</v>
      </c>
      <c r="U99" s="181">
        <f t="shared" si="14"/>
        <v>45002.317499999997</v>
      </c>
      <c r="V99" s="174">
        <f t="shared" si="15"/>
        <v>450035.92565662501</v>
      </c>
      <c r="X99" s="172">
        <f t="shared" si="16"/>
        <v>300015.45</v>
      </c>
      <c r="Y99" s="168" t="str">
        <f>IFERROR(VLOOKUP($B99,Piloto!$B$79:$H$396,4,0),"")</f>
        <v>Vendido</v>
      </c>
      <c r="Z99" s="182"/>
      <c r="AA99" s="182"/>
    </row>
    <row r="100" spans="1:27" ht="22.5" customHeight="1">
      <c r="A100" s="171">
        <f t="shared" si="9"/>
        <v>7</v>
      </c>
      <c r="B100" s="248">
        <v>1007</v>
      </c>
      <c r="C100" s="241">
        <v>51.95</v>
      </c>
      <c r="D100" s="241" t="s">
        <v>434</v>
      </c>
      <c r="E100" s="179"/>
      <c r="F100" s="179"/>
      <c r="G100" s="179"/>
      <c r="H100" s="178"/>
      <c r="I100" s="176"/>
      <c r="J100" s="176"/>
      <c r="K100" s="178"/>
      <c r="L100" s="177"/>
      <c r="M100" s="176"/>
      <c r="N100" s="181">
        <f>VLOOKUP($B100,Piloto!$B$79:$H$450,7,0)</f>
        <v>16224.134999999998</v>
      </c>
      <c r="O100" s="175"/>
      <c r="P100" s="246">
        <f t="shared" si="17"/>
        <v>842843.81325000001</v>
      </c>
      <c r="Q100" s="247">
        <f t="shared" si="10"/>
        <v>42142.190662500005</v>
      </c>
      <c r="R100" s="247">
        <f t="shared" si="11"/>
        <v>25285.314397499998</v>
      </c>
      <c r="S100" s="247">
        <f t="shared" si="12"/>
        <v>3083.9655126817502</v>
      </c>
      <c r="T100" s="247">
        <f t="shared" si="13"/>
        <v>30101.323946410503</v>
      </c>
      <c r="U100" s="247">
        <f t="shared" si="14"/>
        <v>50570.628794999997</v>
      </c>
      <c r="V100" s="242">
        <f t="shared" si="15"/>
        <v>505720.61629482522</v>
      </c>
      <c r="W100" s="249"/>
      <c r="X100" s="245">
        <f t="shared" si="16"/>
        <v>337137.52530000004</v>
      </c>
      <c r="Y100" s="168" t="str">
        <f>IFERROR(VLOOKUP($B100,Piloto!$B$79:$H$396,4,0),"")</f>
        <v>Disponível</v>
      </c>
      <c r="Z100" s="182"/>
      <c r="AA100" s="182"/>
    </row>
    <row r="101" spans="1:27" ht="22.5" hidden="1" customHeight="1">
      <c r="A101" s="171">
        <f t="shared" si="9"/>
        <v>8</v>
      </c>
      <c r="B101" s="183">
        <v>1008</v>
      </c>
      <c r="C101" s="179">
        <v>48.77</v>
      </c>
      <c r="D101" s="179" t="s">
        <v>434</v>
      </c>
      <c r="E101" s="179"/>
      <c r="F101" s="179"/>
      <c r="G101" s="179"/>
      <c r="H101" s="178"/>
      <c r="I101" s="176"/>
      <c r="J101" s="176"/>
      <c r="K101" s="178"/>
      <c r="L101" s="177"/>
      <c r="M101" s="176"/>
      <c r="N101" s="181">
        <f>VLOOKUP($B101,Piloto!$B$79:$H$450,7,0)</f>
        <v>15907.5</v>
      </c>
      <c r="O101" s="175"/>
      <c r="P101" s="187">
        <f t="shared" si="17"/>
        <v>775808.77500000002</v>
      </c>
      <c r="Q101" s="181">
        <f t="shared" si="10"/>
        <v>38790.438750000001</v>
      </c>
      <c r="R101" s="181">
        <f t="shared" si="11"/>
        <v>23274.26325</v>
      </c>
      <c r="S101" s="181">
        <f t="shared" si="12"/>
        <v>2838.6843077250001</v>
      </c>
      <c r="T101" s="181">
        <f t="shared" si="13"/>
        <v>27707.234590350003</v>
      </c>
      <c r="U101" s="181">
        <f t="shared" si="14"/>
        <v>46548.5265</v>
      </c>
      <c r="V101" s="174">
        <f t="shared" si="15"/>
        <v>465498.45374917495</v>
      </c>
      <c r="X101" s="172">
        <f t="shared" si="16"/>
        <v>310323.51</v>
      </c>
      <c r="Y101" s="168" t="str">
        <f>IFERROR(VLOOKUP($B101,Piloto!$B$79:$H$396,4,0),"")</f>
        <v>Vendido</v>
      </c>
      <c r="Z101" s="182"/>
      <c r="AA101" s="182"/>
    </row>
    <row r="102" spans="1:27" ht="22.5" hidden="1" customHeight="1">
      <c r="A102" s="171">
        <f t="shared" si="9"/>
        <v>9</v>
      </c>
      <c r="B102" s="183">
        <v>1009</v>
      </c>
      <c r="C102" s="179">
        <v>49.39</v>
      </c>
      <c r="D102" s="179" t="s">
        <v>434</v>
      </c>
      <c r="E102" s="179"/>
      <c r="F102" s="179"/>
      <c r="G102" s="179"/>
      <c r="H102" s="178"/>
      <c r="I102" s="176"/>
      <c r="J102" s="176"/>
      <c r="K102" s="178"/>
      <c r="L102" s="177"/>
      <c r="M102" s="176"/>
      <c r="N102" s="181">
        <f>VLOOKUP($B102,Piloto!$B$79:$H$450,7,0)</f>
        <v>15907.5</v>
      </c>
      <c r="O102" s="175"/>
      <c r="P102" s="187">
        <f t="shared" si="17"/>
        <v>785671.42500000005</v>
      </c>
      <c r="Q102" s="181">
        <f t="shared" si="10"/>
        <v>39283.571250000001</v>
      </c>
      <c r="R102" s="181">
        <f t="shared" si="11"/>
        <v>23570.142749999999</v>
      </c>
      <c r="S102" s="181">
        <f t="shared" si="12"/>
        <v>2874.7717440750002</v>
      </c>
      <c r="T102" s="181">
        <f t="shared" si="13"/>
        <v>28059.469272450006</v>
      </c>
      <c r="U102" s="181">
        <f t="shared" si="14"/>
        <v>47140.285499999998</v>
      </c>
      <c r="V102" s="174">
        <f t="shared" si="15"/>
        <v>471416.21141422499</v>
      </c>
      <c r="X102" s="172">
        <f t="shared" si="16"/>
        <v>314268.57</v>
      </c>
      <c r="Y102" s="168" t="str">
        <f>IFERROR(VLOOKUP($B102,Piloto!$B$79:$H$396,4,0),"")</f>
        <v>Vendido</v>
      </c>
      <c r="Z102" s="182"/>
      <c r="AA102" s="182"/>
    </row>
    <row r="103" spans="1:27" ht="22.5" hidden="1" customHeight="1">
      <c r="A103" s="171">
        <f t="shared" si="9"/>
        <v>10</v>
      </c>
      <c r="B103" s="183">
        <v>1010</v>
      </c>
      <c r="C103" s="179">
        <v>62.99</v>
      </c>
      <c r="D103" s="179" t="s">
        <v>434</v>
      </c>
      <c r="E103" s="179"/>
      <c r="F103" s="179"/>
      <c r="G103" s="179"/>
      <c r="H103" s="178"/>
      <c r="I103" s="176"/>
      <c r="J103" s="176"/>
      <c r="K103" s="178"/>
      <c r="L103" s="177"/>
      <c r="M103" s="176"/>
      <c r="N103" s="181">
        <f>VLOOKUP($B103,Piloto!$B$79:$H$450,7,0)</f>
        <v>15907.5</v>
      </c>
      <c r="O103" s="175"/>
      <c r="P103" s="187">
        <f t="shared" si="17"/>
        <v>1002013.425</v>
      </c>
      <c r="Q103" s="181">
        <f t="shared" si="10"/>
        <v>50100.671250000007</v>
      </c>
      <c r="R103" s="181">
        <f t="shared" si="11"/>
        <v>30060.402750000001</v>
      </c>
      <c r="S103" s="181">
        <f t="shared" si="12"/>
        <v>3666.3671220750002</v>
      </c>
      <c r="T103" s="181">
        <f t="shared" si="13"/>
        <v>35785.907460450006</v>
      </c>
      <c r="U103" s="181">
        <f t="shared" si="14"/>
        <v>60120.805500000002</v>
      </c>
      <c r="V103" s="174">
        <f t="shared" si="15"/>
        <v>601225.08922822506</v>
      </c>
      <c r="X103" s="172">
        <f t="shared" si="16"/>
        <v>400805.37000000005</v>
      </c>
      <c r="Y103" s="168" t="str">
        <f>IFERROR(VLOOKUP($B103,Piloto!$B$79:$H$396,4,0),"")</f>
        <v>Vendido</v>
      </c>
      <c r="Z103" s="182"/>
      <c r="AA103" s="182"/>
    </row>
    <row r="104" spans="1:27" ht="22.5" hidden="1" customHeight="1">
      <c r="A104" s="171">
        <f t="shared" si="9"/>
        <v>11</v>
      </c>
      <c r="B104" s="183">
        <v>1011</v>
      </c>
      <c r="C104" s="179">
        <v>94.05</v>
      </c>
      <c r="D104" s="179" t="s">
        <v>434</v>
      </c>
      <c r="E104" s="179"/>
      <c r="F104" s="179"/>
      <c r="G104" s="179"/>
      <c r="H104" s="178"/>
      <c r="I104" s="176"/>
      <c r="J104" s="176"/>
      <c r="K104" s="178"/>
      <c r="L104" s="177"/>
      <c r="M104" s="176"/>
      <c r="N104" s="181">
        <f>VLOOKUP($B104,Piloto!$B$79:$H$450,7,0)</f>
        <v>15907.5</v>
      </c>
      <c r="O104" s="175"/>
      <c r="P104" s="187">
        <f t="shared" si="17"/>
        <v>1496100.375</v>
      </c>
      <c r="Q104" s="181">
        <f t="shared" si="10"/>
        <v>74805.018750000003</v>
      </c>
      <c r="R104" s="181">
        <f t="shared" si="11"/>
        <v>44883.011249999996</v>
      </c>
      <c r="S104" s="181">
        <f t="shared" si="12"/>
        <v>5474.231272125</v>
      </c>
      <c r="T104" s="181">
        <f t="shared" si="13"/>
        <v>53431.728792750007</v>
      </c>
      <c r="U104" s="181">
        <f t="shared" si="14"/>
        <v>89766.022499999992</v>
      </c>
      <c r="V104" s="174">
        <f t="shared" si="15"/>
        <v>897685.65870637505</v>
      </c>
      <c r="X104" s="172">
        <f t="shared" si="16"/>
        <v>598440.15</v>
      </c>
      <c r="Y104" s="168" t="str">
        <f>IFERROR(VLOOKUP($B104,Piloto!$B$79:$H$396,4,0),"")</f>
        <v>Vendido</v>
      </c>
      <c r="Z104" s="182"/>
      <c r="AA104" s="182"/>
    </row>
    <row r="105" spans="1:27" ht="22.5" customHeight="1">
      <c r="A105" s="171">
        <f t="shared" si="9"/>
        <v>12</v>
      </c>
      <c r="B105" s="248">
        <v>1012</v>
      </c>
      <c r="C105" s="241">
        <v>95.49</v>
      </c>
      <c r="D105" s="241" t="s">
        <v>434</v>
      </c>
      <c r="E105" s="179"/>
      <c r="F105" s="179"/>
      <c r="G105" s="179"/>
      <c r="H105" s="178"/>
      <c r="I105" s="176"/>
      <c r="J105" s="176"/>
      <c r="K105" s="178"/>
      <c r="L105" s="177"/>
      <c r="M105" s="176"/>
      <c r="N105" s="181">
        <f>VLOOKUP($B105,Piloto!$B$79:$H$450,7,0)</f>
        <v>15849.32</v>
      </c>
      <c r="O105" s="175"/>
      <c r="P105" s="246">
        <f t="shared" si="17"/>
        <v>1513451.5667999999</v>
      </c>
      <c r="Q105" s="247">
        <f t="shared" si="10"/>
        <v>75672.578339999993</v>
      </c>
      <c r="R105" s="247">
        <f t="shared" si="11"/>
        <v>45403.547003999993</v>
      </c>
      <c r="S105" s="247">
        <f t="shared" si="12"/>
        <v>5537.7192829211999</v>
      </c>
      <c r="T105" s="247">
        <f t="shared" si="13"/>
        <v>54051.409256695202</v>
      </c>
      <c r="U105" s="247">
        <f t="shared" si="14"/>
        <v>90807.094007999985</v>
      </c>
      <c r="V105" s="242">
        <f t="shared" si="15"/>
        <v>908096.66875663551</v>
      </c>
      <c r="W105" s="249"/>
      <c r="X105" s="245">
        <f t="shared" si="16"/>
        <v>605380.62671999994</v>
      </c>
      <c r="Y105" s="168" t="str">
        <f>IFERROR(VLOOKUP($B105,Piloto!$B$79:$H$396,4,0),"")</f>
        <v>Disponível</v>
      </c>
      <c r="Z105" s="182"/>
      <c r="AA105" s="182"/>
    </row>
    <row r="106" spans="1:27" ht="22.5" hidden="1" customHeight="1">
      <c r="A106" s="171">
        <f t="shared" si="9"/>
        <v>13</v>
      </c>
      <c r="B106" s="248">
        <v>1013</v>
      </c>
      <c r="C106" s="241">
        <v>54.65</v>
      </c>
      <c r="D106" s="241" t="s">
        <v>434</v>
      </c>
      <c r="E106" s="179"/>
      <c r="F106" s="179"/>
      <c r="G106" s="179"/>
      <c r="H106" s="178"/>
      <c r="I106" s="176"/>
      <c r="J106" s="176"/>
      <c r="K106" s="178"/>
      <c r="L106" s="177"/>
      <c r="M106" s="176"/>
      <c r="N106" s="181">
        <f>VLOOKUP($B106,Piloto!$B$79:$H$450,7,0)</f>
        <v>15592.5</v>
      </c>
      <c r="O106" s="175"/>
      <c r="P106" s="246">
        <f t="shared" si="17"/>
        <v>852130.125</v>
      </c>
      <c r="Q106" s="247">
        <f t="shared" si="10"/>
        <v>42606.506250000006</v>
      </c>
      <c r="R106" s="247">
        <f t="shared" si="11"/>
        <v>25563.903749999998</v>
      </c>
      <c r="S106" s="247">
        <f t="shared" si="12"/>
        <v>3117.9441273749999</v>
      </c>
      <c r="T106" s="247">
        <f t="shared" si="13"/>
        <v>30432.975284250002</v>
      </c>
      <c r="U106" s="247">
        <f t="shared" si="14"/>
        <v>51127.807499999995</v>
      </c>
      <c r="V106" s="242">
        <f t="shared" si="15"/>
        <v>511292.56121212506</v>
      </c>
      <c r="W106" s="249"/>
      <c r="X106" s="245">
        <f t="shared" si="16"/>
        <v>340852.05000000005</v>
      </c>
      <c r="Y106" s="168" t="str">
        <f>IFERROR(VLOOKUP($B106,Piloto!$B$79:$H$396,4,0),"")</f>
        <v>Vendido</v>
      </c>
      <c r="Z106" s="182"/>
      <c r="AA106" s="182"/>
    </row>
    <row r="107" spans="1:27" ht="22.5" hidden="1" customHeight="1">
      <c r="A107" s="171">
        <f t="shared" si="9"/>
        <v>14</v>
      </c>
      <c r="B107" s="248">
        <v>1014</v>
      </c>
      <c r="C107" s="241">
        <v>48.14</v>
      </c>
      <c r="D107" s="241" t="s">
        <v>434</v>
      </c>
      <c r="E107" s="179"/>
      <c r="F107" s="179"/>
      <c r="G107" s="179"/>
      <c r="H107" s="178"/>
      <c r="I107" s="176"/>
      <c r="J107" s="176"/>
      <c r="K107" s="178"/>
      <c r="L107" s="177"/>
      <c r="M107" s="176"/>
      <c r="N107" s="181">
        <f>VLOOKUP($B107,Piloto!$B$79:$H$450,7,0)</f>
        <v>15592.500000000002</v>
      </c>
      <c r="O107" s="175"/>
      <c r="P107" s="246">
        <f t="shared" si="17"/>
        <v>750622.95000000007</v>
      </c>
      <c r="Q107" s="247">
        <f t="shared" si="10"/>
        <v>37531.147500000006</v>
      </c>
      <c r="R107" s="247">
        <f t="shared" si="11"/>
        <v>22518.6885</v>
      </c>
      <c r="S107" s="247">
        <f t="shared" si="12"/>
        <v>2746.5293740500001</v>
      </c>
      <c r="T107" s="247">
        <f t="shared" si="13"/>
        <v>26807.748036300003</v>
      </c>
      <c r="U107" s="247">
        <f t="shared" si="14"/>
        <v>45037.377</v>
      </c>
      <c r="V107" s="242">
        <f t="shared" si="15"/>
        <v>450386.53059015004</v>
      </c>
      <c r="W107" s="249"/>
      <c r="X107" s="245">
        <f t="shared" si="16"/>
        <v>300249.18000000005</v>
      </c>
      <c r="Y107" s="168" t="str">
        <f>IFERROR(VLOOKUP($B107,Piloto!$B$79:$H$396,4,0),"")</f>
        <v>Vendido</v>
      </c>
      <c r="Z107" s="182"/>
      <c r="AA107" s="182"/>
    </row>
    <row r="108" spans="1:27" ht="22.5" customHeight="1">
      <c r="A108" s="171">
        <f t="shared" si="9"/>
        <v>1</v>
      </c>
      <c r="B108" s="248">
        <v>1101</v>
      </c>
      <c r="C108" s="241">
        <v>85.94</v>
      </c>
      <c r="D108" s="241" t="s">
        <v>434</v>
      </c>
      <c r="E108" s="179"/>
      <c r="F108" s="179"/>
      <c r="G108" s="179"/>
      <c r="H108" s="178"/>
      <c r="I108" s="176"/>
      <c r="J108" s="176"/>
      <c r="K108" s="178"/>
      <c r="L108" s="177"/>
      <c r="M108" s="176"/>
      <c r="N108" s="181">
        <f>VLOOKUP($B108,Piloto!$B$79:$H$450,7,0)</f>
        <v>15795.775000000001</v>
      </c>
      <c r="O108" s="175"/>
      <c r="P108" s="246">
        <f t="shared" si="17"/>
        <v>1357488.9035</v>
      </c>
      <c r="Q108" s="247">
        <f t="shared" si="10"/>
        <v>67874.445175000001</v>
      </c>
      <c r="R108" s="247">
        <f t="shared" si="11"/>
        <v>40724.667105</v>
      </c>
      <c r="S108" s="247">
        <f t="shared" si="12"/>
        <v>4967.0518979065</v>
      </c>
      <c r="T108" s="247">
        <f t="shared" si="13"/>
        <v>48481.358699599004</v>
      </c>
      <c r="U108" s="247">
        <f t="shared" si="14"/>
        <v>81449.334210000001</v>
      </c>
      <c r="V108" s="242">
        <f t="shared" si="15"/>
        <v>814516.41941135959</v>
      </c>
      <c r="W108" s="249"/>
      <c r="X108" s="245">
        <f t="shared" si="16"/>
        <v>542995.56140000001</v>
      </c>
      <c r="Y108" s="168" t="str">
        <f>IFERROR(VLOOKUP($B108,Piloto!$B$79:$H$396,4,0),"")</f>
        <v>Disponível</v>
      </c>
      <c r="Z108" s="182"/>
      <c r="AA108" s="182"/>
    </row>
    <row r="109" spans="1:27" ht="22.5" customHeight="1">
      <c r="A109" s="171">
        <f t="shared" si="9"/>
        <v>2</v>
      </c>
      <c r="B109" s="248">
        <v>1102</v>
      </c>
      <c r="C109" s="241">
        <v>101.4</v>
      </c>
      <c r="D109" s="241" t="s">
        <v>434</v>
      </c>
      <c r="E109" s="179"/>
      <c r="F109" s="179"/>
      <c r="G109" s="179"/>
      <c r="H109" s="178"/>
      <c r="I109" s="176"/>
      <c r="J109" s="176"/>
      <c r="K109" s="178"/>
      <c r="L109" s="177"/>
      <c r="M109" s="176"/>
      <c r="N109" s="181">
        <f>VLOOKUP($B109,Piloto!$B$79:$H$450,7,0)</f>
        <v>15902.864999999998</v>
      </c>
      <c r="O109" s="175"/>
      <c r="P109" s="246">
        <f t="shared" si="17"/>
        <v>1612550.5109999999</v>
      </c>
      <c r="Q109" s="247">
        <f t="shared" si="10"/>
        <v>80627.525550000006</v>
      </c>
      <c r="R109" s="247">
        <f t="shared" si="11"/>
        <v>48376.515329999995</v>
      </c>
      <c r="S109" s="247">
        <f t="shared" si="12"/>
        <v>5900.3223197489997</v>
      </c>
      <c r="T109" s="247">
        <f t="shared" si="13"/>
        <v>57590.628949853999</v>
      </c>
      <c r="U109" s="247">
        <f t="shared" si="14"/>
        <v>96753.030659999989</v>
      </c>
      <c r="V109" s="242">
        <f t="shared" si="15"/>
        <v>967557.71995868697</v>
      </c>
      <c r="W109" s="249"/>
      <c r="X109" s="245">
        <f t="shared" si="16"/>
        <v>645020.20440000005</v>
      </c>
      <c r="Y109" s="168" t="str">
        <f>IFERROR(VLOOKUP($B109,Piloto!$B$79:$H$396,4,0),"")</f>
        <v>Disponível</v>
      </c>
      <c r="Z109" s="182"/>
      <c r="AA109" s="182"/>
    </row>
    <row r="110" spans="1:27" ht="22.5" customHeight="1">
      <c r="A110" s="171">
        <f t="shared" si="9"/>
        <v>3</v>
      </c>
      <c r="B110" s="248">
        <v>1103</v>
      </c>
      <c r="C110" s="241">
        <v>142.29</v>
      </c>
      <c r="D110" s="241" t="s">
        <v>434</v>
      </c>
      <c r="E110" s="179"/>
      <c r="F110" s="179"/>
      <c r="G110" s="179"/>
      <c r="H110" s="178"/>
      <c r="I110" s="176"/>
      <c r="J110" s="176"/>
      <c r="K110" s="178"/>
      <c r="L110" s="177"/>
      <c r="M110" s="176"/>
      <c r="N110" s="181">
        <f>VLOOKUP($B110,Piloto!$B$79:$H$450,7,0)</f>
        <v>16224.135</v>
      </c>
      <c r="O110" s="175"/>
      <c r="P110" s="246">
        <f t="shared" si="17"/>
        <v>2308532.16915</v>
      </c>
      <c r="Q110" s="247">
        <f t="shared" si="10"/>
        <v>115426.6084575</v>
      </c>
      <c r="R110" s="247">
        <f t="shared" si="11"/>
        <v>69255.965074499996</v>
      </c>
      <c r="S110" s="247">
        <f t="shared" si="12"/>
        <v>8446.9192069198489</v>
      </c>
      <c r="T110" s="247">
        <f t="shared" si="13"/>
        <v>82446.917889023112</v>
      </c>
      <c r="U110" s="247">
        <f t="shared" si="14"/>
        <v>138511.93014899999</v>
      </c>
      <c r="V110" s="242">
        <f t="shared" si="15"/>
        <v>1385158.5465368757</v>
      </c>
      <c r="W110" s="249"/>
      <c r="X110" s="245">
        <f t="shared" si="16"/>
        <v>923412.86765999999</v>
      </c>
      <c r="Y110" s="168" t="str">
        <f>IFERROR(VLOOKUP($B110,Piloto!$B$79:$H$396,4,0),"")</f>
        <v>Disponível</v>
      </c>
      <c r="Z110" s="182"/>
      <c r="AA110" s="182"/>
    </row>
    <row r="111" spans="1:27" ht="22.5" hidden="1" customHeight="1">
      <c r="A111" s="171">
        <f t="shared" si="9"/>
        <v>4</v>
      </c>
      <c r="B111" s="248">
        <v>1104</v>
      </c>
      <c r="C111" s="241">
        <v>57.52</v>
      </c>
      <c r="D111" s="241" t="s">
        <v>434</v>
      </c>
      <c r="E111" s="179"/>
      <c r="F111" s="179"/>
      <c r="G111" s="179"/>
      <c r="H111" s="178"/>
      <c r="I111" s="176"/>
      <c r="J111" s="176"/>
      <c r="K111" s="178"/>
      <c r="L111" s="177"/>
      <c r="M111" s="176"/>
      <c r="N111" s="181">
        <f>VLOOKUP($B111,Piloto!$B$79:$H$450,7,0)</f>
        <v>15907.5</v>
      </c>
      <c r="O111" s="175"/>
      <c r="P111" s="246">
        <f t="shared" si="17"/>
        <v>914999.4</v>
      </c>
      <c r="Q111" s="247">
        <f t="shared" si="10"/>
        <v>45749.97</v>
      </c>
      <c r="R111" s="247">
        <f t="shared" si="11"/>
        <v>27449.982</v>
      </c>
      <c r="S111" s="247">
        <f t="shared" si="12"/>
        <v>3347.9828046000002</v>
      </c>
      <c r="T111" s="247">
        <f t="shared" si="13"/>
        <v>32678.288571600002</v>
      </c>
      <c r="U111" s="247">
        <f t="shared" si="14"/>
        <v>54899.964</v>
      </c>
      <c r="V111" s="242">
        <f t="shared" si="15"/>
        <v>549015.19498979999</v>
      </c>
      <c r="W111" s="249"/>
      <c r="X111" s="245">
        <f t="shared" si="16"/>
        <v>365999.76</v>
      </c>
      <c r="Y111" s="168" t="str">
        <f>IFERROR(VLOOKUP($B111,Piloto!$B$79:$H$396,4,0),"")</f>
        <v>Vendido</v>
      </c>
      <c r="Z111" s="182"/>
      <c r="AA111" s="182"/>
    </row>
    <row r="112" spans="1:27" ht="22.5" hidden="1" customHeight="1">
      <c r="A112" s="171">
        <f t="shared" si="9"/>
        <v>5</v>
      </c>
      <c r="B112" s="183">
        <v>1105</v>
      </c>
      <c r="C112" s="179">
        <v>49.34</v>
      </c>
      <c r="D112" s="179" t="s">
        <v>434</v>
      </c>
      <c r="E112" s="179"/>
      <c r="F112" s="179"/>
      <c r="G112" s="179"/>
      <c r="H112" s="178"/>
      <c r="I112" s="176"/>
      <c r="J112" s="176"/>
      <c r="K112" s="178"/>
      <c r="L112" s="177"/>
      <c r="M112" s="176"/>
      <c r="N112" s="181">
        <f>VLOOKUP($B112,Piloto!$B$79:$H$450,7,0)</f>
        <v>15907.5</v>
      </c>
      <c r="O112" s="175"/>
      <c r="P112" s="187">
        <f t="shared" si="17"/>
        <v>784876.05</v>
      </c>
      <c r="Q112" s="181">
        <f t="shared" si="10"/>
        <v>39243.802500000005</v>
      </c>
      <c r="R112" s="181">
        <f t="shared" si="11"/>
        <v>23546.281500000001</v>
      </c>
      <c r="S112" s="181">
        <f t="shared" si="12"/>
        <v>2871.8614669500002</v>
      </c>
      <c r="T112" s="181">
        <f t="shared" si="13"/>
        <v>28031.063249700004</v>
      </c>
      <c r="U112" s="181">
        <f t="shared" si="14"/>
        <v>47092.563000000002</v>
      </c>
      <c r="V112" s="174">
        <f t="shared" si="15"/>
        <v>470938.97289285006</v>
      </c>
      <c r="X112" s="172">
        <f t="shared" si="16"/>
        <v>313950.42000000004</v>
      </c>
      <c r="Y112" s="168" t="str">
        <f>IFERROR(VLOOKUP($B112,Piloto!$B$79:$H$396,4,0),"")</f>
        <v>Vendido</v>
      </c>
      <c r="Z112" s="182"/>
      <c r="AA112" s="182"/>
    </row>
    <row r="113" spans="1:27" ht="22.5" hidden="1" customHeight="1">
      <c r="A113" s="171">
        <f t="shared" si="9"/>
        <v>6</v>
      </c>
      <c r="B113" s="183">
        <v>1106</v>
      </c>
      <c r="C113" s="179">
        <v>39.270000000000003</v>
      </c>
      <c r="D113" s="179" t="s">
        <v>434</v>
      </c>
      <c r="E113" s="179"/>
      <c r="F113" s="179"/>
      <c r="G113" s="179"/>
      <c r="H113" s="178"/>
      <c r="I113" s="176"/>
      <c r="J113" s="176"/>
      <c r="K113" s="178"/>
      <c r="L113" s="177"/>
      <c r="M113" s="176"/>
      <c r="N113" s="181">
        <f>VLOOKUP($B113,Piloto!$B$79:$H$450,7,0)</f>
        <v>16117.499999999998</v>
      </c>
      <c r="O113" s="175"/>
      <c r="P113" s="187">
        <f t="shared" si="17"/>
        <v>632934.22499999998</v>
      </c>
      <c r="Q113" s="181">
        <f t="shared" si="10"/>
        <v>31646.71125</v>
      </c>
      <c r="R113" s="181">
        <f t="shared" si="11"/>
        <v>18988.026749999997</v>
      </c>
      <c r="S113" s="181">
        <f t="shared" si="12"/>
        <v>2315.9063292749997</v>
      </c>
      <c r="T113" s="181">
        <f t="shared" si="13"/>
        <v>22604.612911650001</v>
      </c>
      <c r="U113" s="181">
        <f t="shared" si="14"/>
        <v>37976.053499999995</v>
      </c>
      <c r="V113" s="174">
        <f t="shared" si="15"/>
        <v>379771.29488182499</v>
      </c>
      <c r="X113" s="172">
        <f t="shared" si="16"/>
        <v>253173.69</v>
      </c>
      <c r="Y113" s="168" t="str">
        <f>IFERROR(VLOOKUP($B113,Piloto!$B$79:$H$396,4,0),"")</f>
        <v>Vendido</v>
      </c>
      <c r="Z113" s="182"/>
      <c r="AA113" s="182"/>
    </row>
    <row r="114" spans="1:27" ht="22.5" hidden="1" customHeight="1">
      <c r="A114" s="171">
        <f t="shared" si="9"/>
        <v>7</v>
      </c>
      <c r="B114" s="183">
        <v>1107</v>
      </c>
      <c r="C114" s="179">
        <v>43.27</v>
      </c>
      <c r="D114" s="179" t="s">
        <v>434</v>
      </c>
      <c r="E114" s="179"/>
      <c r="F114" s="179"/>
      <c r="G114" s="179"/>
      <c r="H114" s="178"/>
      <c r="I114" s="176"/>
      <c r="J114" s="176"/>
      <c r="K114" s="178"/>
      <c r="L114" s="177"/>
      <c r="M114" s="176"/>
      <c r="N114" s="181">
        <f>VLOOKUP($B114,Piloto!$B$79:$H$450,7,0)</f>
        <v>15907.5</v>
      </c>
      <c r="O114" s="175"/>
      <c r="P114" s="187">
        <f t="shared" si="17"/>
        <v>688317.52500000002</v>
      </c>
      <c r="Q114" s="181">
        <f t="shared" si="10"/>
        <v>34415.876250000001</v>
      </c>
      <c r="R114" s="181">
        <f t="shared" si="11"/>
        <v>20649.525750000001</v>
      </c>
      <c r="S114" s="181">
        <f t="shared" si="12"/>
        <v>2518.5538239749999</v>
      </c>
      <c r="T114" s="181">
        <f t="shared" si="13"/>
        <v>24582.572087850003</v>
      </c>
      <c r="U114" s="181">
        <f t="shared" si="14"/>
        <v>41299.051500000001</v>
      </c>
      <c r="V114" s="174">
        <f t="shared" si="15"/>
        <v>413002.21639792499</v>
      </c>
      <c r="X114" s="172">
        <f t="shared" si="16"/>
        <v>275327.01</v>
      </c>
      <c r="Y114" s="168" t="str">
        <f>IFERROR(VLOOKUP($B114,Piloto!$B$79:$H$396,4,0),"")</f>
        <v>Vendido</v>
      </c>
      <c r="Z114" s="182"/>
      <c r="AA114" s="182"/>
    </row>
    <row r="115" spans="1:27" ht="22.5" hidden="1" customHeight="1">
      <c r="A115" s="171">
        <f t="shared" si="9"/>
        <v>8</v>
      </c>
      <c r="B115" s="183">
        <v>1108</v>
      </c>
      <c r="C115" s="179">
        <v>44.36</v>
      </c>
      <c r="D115" s="179" t="s">
        <v>434</v>
      </c>
      <c r="E115" s="179"/>
      <c r="F115" s="179"/>
      <c r="G115" s="179"/>
      <c r="H115" s="178"/>
      <c r="I115" s="176"/>
      <c r="J115" s="176"/>
      <c r="K115" s="178"/>
      <c r="L115" s="177"/>
      <c r="M115" s="176"/>
      <c r="N115" s="181">
        <f>VLOOKUP($B115,Piloto!$B$79:$H$450,7,0)</f>
        <v>15907.500000000002</v>
      </c>
      <c r="O115" s="175"/>
      <c r="P115" s="187">
        <f t="shared" si="17"/>
        <v>705656.70000000007</v>
      </c>
      <c r="Q115" s="181">
        <f t="shared" si="10"/>
        <v>35282.835000000006</v>
      </c>
      <c r="R115" s="181">
        <f t="shared" si="11"/>
        <v>21169.701000000001</v>
      </c>
      <c r="S115" s="181">
        <f t="shared" si="12"/>
        <v>2581.9978653000003</v>
      </c>
      <c r="T115" s="181">
        <f t="shared" si="13"/>
        <v>25201.823383800005</v>
      </c>
      <c r="U115" s="181">
        <f t="shared" si="14"/>
        <v>42339.402000000002</v>
      </c>
      <c r="V115" s="174">
        <f t="shared" si="15"/>
        <v>423406.01616390003</v>
      </c>
      <c r="X115" s="172">
        <f t="shared" si="16"/>
        <v>282262.68000000005</v>
      </c>
      <c r="Y115" s="168" t="str">
        <f>IFERROR(VLOOKUP($B115,Piloto!$B$79:$H$396,4,0),"")</f>
        <v>Vendido</v>
      </c>
      <c r="Z115" s="182"/>
      <c r="AA115" s="182"/>
    </row>
    <row r="116" spans="1:27" ht="22.5" hidden="1" customHeight="1">
      <c r="A116" s="171">
        <f t="shared" si="9"/>
        <v>9</v>
      </c>
      <c r="B116" s="183">
        <v>1109</v>
      </c>
      <c r="C116" s="179">
        <v>49.39</v>
      </c>
      <c r="D116" s="179" t="s">
        <v>434</v>
      </c>
      <c r="E116" s="179"/>
      <c r="F116" s="179"/>
      <c r="G116" s="179"/>
      <c r="H116" s="178"/>
      <c r="I116" s="176"/>
      <c r="J116" s="176"/>
      <c r="K116" s="178"/>
      <c r="L116" s="177"/>
      <c r="M116" s="176"/>
      <c r="N116" s="181">
        <f>VLOOKUP($B116,Piloto!$B$79:$H$450,7,0)</f>
        <v>15907.5</v>
      </c>
      <c r="O116" s="175"/>
      <c r="P116" s="187">
        <f t="shared" si="17"/>
        <v>785671.42500000005</v>
      </c>
      <c r="Q116" s="181">
        <f t="shared" si="10"/>
        <v>39283.571250000001</v>
      </c>
      <c r="R116" s="181">
        <f t="shared" si="11"/>
        <v>23570.142749999999</v>
      </c>
      <c r="S116" s="181">
        <f t="shared" si="12"/>
        <v>2874.7717440750002</v>
      </c>
      <c r="T116" s="181">
        <f t="shared" si="13"/>
        <v>28059.469272450006</v>
      </c>
      <c r="U116" s="181">
        <f t="shared" si="14"/>
        <v>47140.285499999998</v>
      </c>
      <c r="V116" s="174">
        <f t="shared" si="15"/>
        <v>471416.21141422499</v>
      </c>
      <c r="X116" s="172">
        <f t="shared" si="16"/>
        <v>314268.57</v>
      </c>
      <c r="Y116" s="168" t="str">
        <f>IFERROR(VLOOKUP($B116,Piloto!$B$79:$H$396,4,0),"")</f>
        <v>Vendido</v>
      </c>
      <c r="Z116" s="182"/>
      <c r="AA116" s="182"/>
    </row>
    <row r="117" spans="1:27" ht="22.5" hidden="1" customHeight="1">
      <c r="A117" s="171">
        <f t="shared" si="9"/>
        <v>10</v>
      </c>
      <c r="B117" s="183">
        <v>1110</v>
      </c>
      <c r="C117" s="179">
        <v>62.99</v>
      </c>
      <c r="D117" s="179" t="s">
        <v>434</v>
      </c>
      <c r="E117" s="179"/>
      <c r="F117" s="179"/>
      <c r="G117" s="179"/>
      <c r="H117" s="178"/>
      <c r="I117" s="176"/>
      <c r="J117" s="176"/>
      <c r="K117" s="178"/>
      <c r="L117" s="177"/>
      <c r="M117" s="176"/>
      <c r="N117" s="181">
        <f>VLOOKUP($B117,Piloto!$B$79:$H$450,7,0)</f>
        <v>15907.5</v>
      </c>
      <c r="O117" s="175"/>
      <c r="P117" s="187">
        <f t="shared" si="17"/>
        <v>1002013.425</v>
      </c>
      <c r="Q117" s="181">
        <f t="shared" si="10"/>
        <v>50100.671250000007</v>
      </c>
      <c r="R117" s="181">
        <f t="shared" si="11"/>
        <v>30060.402750000001</v>
      </c>
      <c r="S117" s="181">
        <f t="shared" si="12"/>
        <v>3666.3671220750002</v>
      </c>
      <c r="T117" s="181">
        <f t="shared" si="13"/>
        <v>35785.907460450006</v>
      </c>
      <c r="U117" s="181">
        <f t="shared" si="14"/>
        <v>60120.805500000002</v>
      </c>
      <c r="V117" s="174">
        <f t="shared" si="15"/>
        <v>601225.08922822506</v>
      </c>
      <c r="X117" s="172">
        <f t="shared" si="16"/>
        <v>400805.37000000005</v>
      </c>
      <c r="Y117" s="168" t="str">
        <f>IFERROR(VLOOKUP($B117,Piloto!$B$79:$H$396,4,0),"")</f>
        <v>Vendido</v>
      </c>
      <c r="Z117" s="182"/>
      <c r="AA117" s="182"/>
    </row>
    <row r="118" spans="1:27" ht="22.5" hidden="1" customHeight="1">
      <c r="A118" s="171">
        <f t="shared" si="9"/>
        <v>11</v>
      </c>
      <c r="B118" s="183">
        <v>1111</v>
      </c>
      <c r="C118" s="179">
        <v>94.05</v>
      </c>
      <c r="D118" s="179" t="s">
        <v>434</v>
      </c>
      <c r="E118" s="179"/>
      <c r="F118" s="179"/>
      <c r="G118" s="179"/>
      <c r="H118" s="178"/>
      <c r="I118" s="176"/>
      <c r="J118" s="176"/>
      <c r="K118" s="178"/>
      <c r="L118" s="177"/>
      <c r="M118" s="176"/>
      <c r="N118" s="181">
        <f>VLOOKUP($B118,Piloto!$B$79:$H$450,7,0)</f>
        <v>15907.5</v>
      </c>
      <c r="O118" s="175"/>
      <c r="P118" s="187">
        <f t="shared" si="17"/>
        <v>1496100.375</v>
      </c>
      <c r="Q118" s="181">
        <f t="shared" si="10"/>
        <v>74805.018750000003</v>
      </c>
      <c r="R118" s="181">
        <f t="shared" si="11"/>
        <v>44883.011249999996</v>
      </c>
      <c r="S118" s="181">
        <f t="shared" si="12"/>
        <v>5474.231272125</v>
      </c>
      <c r="T118" s="181">
        <f t="shared" si="13"/>
        <v>53431.728792750007</v>
      </c>
      <c r="U118" s="181">
        <f t="shared" si="14"/>
        <v>89766.022499999992</v>
      </c>
      <c r="V118" s="174">
        <f t="shared" si="15"/>
        <v>897685.65870637505</v>
      </c>
      <c r="X118" s="172">
        <f t="shared" si="16"/>
        <v>598440.15</v>
      </c>
      <c r="Y118" s="168" t="str">
        <f>IFERROR(VLOOKUP($B118,Piloto!$B$79:$H$396,4,0),"")</f>
        <v>Vendido</v>
      </c>
      <c r="Z118" s="182"/>
      <c r="AA118" s="182"/>
    </row>
    <row r="119" spans="1:27" ht="22.5" customHeight="1">
      <c r="A119" s="171">
        <f t="shared" si="9"/>
        <v>12</v>
      </c>
      <c r="B119" s="248">
        <v>1112</v>
      </c>
      <c r="C119" s="241">
        <v>95.49</v>
      </c>
      <c r="D119" s="241" t="s">
        <v>434</v>
      </c>
      <c r="E119" s="179"/>
      <c r="F119" s="179"/>
      <c r="G119" s="179"/>
      <c r="H119" s="178"/>
      <c r="I119" s="176"/>
      <c r="J119" s="176"/>
      <c r="K119" s="178"/>
      <c r="L119" s="177"/>
      <c r="M119" s="176"/>
      <c r="N119" s="181">
        <f>VLOOKUP($B119,Piloto!$B$79:$H$450,7,0)</f>
        <v>15849.32</v>
      </c>
      <c r="O119" s="175"/>
      <c r="P119" s="246">
        <f t="shared" si="17"/>
        <v>1513451.5667999999</v>
      </c>
      <c r="Q119" s="247">
        <f t="shared" si="10"/>
        <v>75672.578339999993</v>
      </c>
      <c r="R119" s="247">
        <f t="shared" si="11"/>
        <v>45403.547003999993</v>
      </c>
      <c r="S119" s="247">
        <f t="shared" si="12"/>
        <v>5537.7192829211999</v>
      </c>
      <c r="T119" s="247">
        <f t="shared" si="13"/>
        <v>54051.409256695202</v>
      </c>
      <c r="U119" s="247">
        <f t="shared" si="14"/>
        <v>90807.094007999985</v>
      </c>
      <c r="V119" s="242">
        <f t="shared" si="15"/>
        <v>908096.66875663551</v>
      </c>
      <c r="W119" s="249"/>
      <c r="X119" s="245">
        <f t="shared" si="16"/>
        <v>605380.62671999994</v>
      </c>
      <c r="Y119" s="168" t="str">
        <f>IFERROR(VLOOKUP($B119,Piloto!$B$79:$H$396,4,0),"")</f>
        <v>Disponível</v>
      </c>
      <c r="Z119" s="182"/>
      <c r="AA119" s="182"/>
    </row>
    <row r="120" spans="1:27" ht="22.5" customHeight="1">
      <c r="A120" s="171">
        <f t="shared" si="9"/>
        <v>13</v>
      </c>
      <c r="B120" s="248">
        <v>1113</v>
      </c>
      <c r="C120" s="241">
        <v>54.65</v>
      </c>
      <c r="D120" s="241" t="s">
        <v>434</v>
      </c>
      <c r="E120" s="179"/>
      <c r="F120" s="179"/>
      <c r="G120" s="179"/>
      <c r="H120" s="178"/>
      <c r="I120" s="176"/>
      <c r="J120" s="176"/>
      <c r="K120" s="178"/>
      <c r="L120" s="177"/>
      <c r="M120" s="176"/>
      <c r="N120" s="181">
        <f>VLOOKUP($B120,Piloto!$B$79:$H$450,7,0)</f>
        <v>15902.865</v>
      </c>
      <c r="O120" s="175"/>
      <c r="P120" s="246">
        <f t="shared" si="17"/>
        <v>869091.57224999997</v>
      </c>
      <c r="Q120" s="247">
        <f t="shared" si="10"/>
        <v>43454.578612500001</v>
      </c>
      <c r="R120" s="247">
        <f t="shared" si="11"/>
        <v>26072.747167499998</v>
      </c>
      <c r="S120" s="247">
        <f t="shared" si="12"/>
        <v>3180.0060628627498</v>
      </c>
      <c r="T120" s="247">
        <f t="shared" si="13"/>
        <v>31038.7364113365</v>
      </c>
      <c r="U120" s="247">
        <f t="shared" si="14"/>
        <v>52145.494334999996</v>
      </c>
      <c r="V120" s="242">
        <f t="shared" si="15"/>
        <v>521469.71790672827</v>
      </c>
      <c r="W120" s="249"/>
      <c r="X120" s="245">
        <f t="shared" si="16"/>
        <v>347636.62890000001</v>
      </c>
      <c r="Y120" s="168" t="str">
        <f>IFERROR(VLOOKUP($B120,Piloto!$B$79:$H$396,4,0),"")</f>
        <v>Disponível</v>
      </c>
      <c r="Z120" s="182"/>
      <c r="AA120" s="182"/>
    </row>
    <row r="121" spans="1:27" ht="22.5" hidden="1" customHeight="1">
      <c r="A121" s="171">
        <f t="shared" si="9"/>
        <v>14</v>
      </c>
      <c r="B121" s="248">
        <v>1114</v>
      </c>
      <c r="C121" s="241">
        <v>48.14</v>
      </c>
      <c r="D121" s="241" t="s">
        <v>434</v>
      </c>
      <c r="E121" s="179"/>
      <c r="F121" s="179"/>
      <c r="G121" s="179"/>
      <c r="H121" s="178"/>
      <c r="I121" s="176"/>
      <c r="J121" s="176"/>
      <c r="K121" s="178"/>
      <c r="L121" s="177"/>
      <c r="M121" s="176"/>
      <c r="N121" s="181">
        <f>VLOOKUP($B121,Piloto!$B$79:$H$450,7,0)</f>
        <v>15592.500000000002</v>
      </c>
      <c r="O121" s="175"/>
      <c r="P121" s="246">
        <f t="shared" si="17"/>
        <v>750622.95000000007</v>
      </c>
      <c r="Q121" s="247">
        <f t="shared" si="10"/>
        <v>37531.147500000006</v>
      </c>
      <c r="R121" s="247">
        <f t="shared" si="11"/>
        <v>22518.6885</v>
      </c>
      <c r="S121" s="247">
        <f t="shared" si="12"/>
        <v>2746.5293740500001</v>
      </c>
      <c r="T121" s="247">
        <f t="shared" si="13"/>
        <v>26807.748036300003</v>
      </c>
      <c r="U121" s="247">
        <f t="shared" si="14"/>
        <v>45037.377</v>
      </c>
      <c r="V121" s="242">
        <f t="shared" si="15"/>
        <v>450386.53059015004</v>
      </c>
      <c r="W121" s="249"/>
      <c r="X121" s="245">
        <f t="shared" si="16"/>
        <v>300249.18000000005</v>
      </c>
      <c r="Y121" s="168" t="str">
        <f>IFERROR(VLOOKUP($B121,Piloto!$B$79:$H$396,4,0),"")</f>
        <v>Vendido</v>
      </c>
      <c r="Z121" s="182"/>
      <c r="AA121" s="182"/>
    </row>
    <row r="122" spans="1:27" ht="22.5" hidden="1" customHeight="1">
      <c r="A122" s="171">
        <f t="shared" si="9"/>
        <v>1</v>
      </c>
      <c r="B122" s="248">
        <v>1201</v>
      </c>
      <c r="C122" s="241">
        <v>85.94</v>
      </c>
      <c r="D122" s="241" t="s">
        <v>434</v>
      </c>
      <c r="E122" s="179"/>
      <c r="F122" s="179"/>
      <c r="G122" s="179"/>
      <c r="H122" s="178"/>
      <c r="I122" s="176"/>
      <c r="J122" s="176"/>
      <c r="K122" s="178"/>
      <c r="L122" s="177"/>
      <c r="M122" s="176"/>
      <c r="N122" s="181">
        <f>VLOOKUP($B122,Piloto!$B$79:$H$450,7,0)</f>
        <v>15487.5</v>
      </c>
      <c r="O122" s="175"/>
      <c r="P122" s="246">
        <f t="shared" si="17"/>
        <v>1330995.75</v>
      </c>
      <c r="Q122" s="247">
        <f t="shared" si="10"/>
        <v>66549.787500000006</v>
      </c>
      <c r="R122" s="247">
        <f t="shared" si="11"/>
        <v>39929.872499999998</v>
      </c>
      <c r="S122" s="247">
        <f t="shared" si="12"/>
        <v>4870.1134492499996</v>
      </c>
      <c r="T122" s="247">
        <f t="shared" si="13"/>
        <v>47535.182215500005</v>
      </c>
      <c r="U122" s="247">
        <f t="shared" si="14"/>
        <v>79859.744999999995</v>
      </c>
      <c r="V122" s="242">
        <f t="shared" si="15"/>
        <v>798620.07692775002</v>
      </c>
      <c r="W122" s="249"/>
      <c r="X122" s="245">
        <f t="shared" si="16"/>
        <v>532398.30000000005</v>
      </c>
      <c r="Y122" s="168" t="str">
        <f>IFERROR(VLOOKUP($B122,Piloto!$B$79:$H$396,4,0),"")</f>
        <v>Vendido</v>
      </c>
      <c r="Z122" s="182"/>
      <c r="AA122" s="182"/>
    </row>
    <row r="123" spans="1:27" ht="22.5" customHeight="1">
      <c r="A123" s="171">
        <f t="shared" si="9"/>
        <v>2</v>
      </c>
      <c r="B123" s="248">
        <v>1202</v>
      </c>
      <c r="C123" s="241">
        <v>101.4</v>
      </c>
      <c r="D123" s="241" t="s">
        <v>434</v>
      </c>
      <c r="E123" s="179"/>
      <c r="F123" s="179"/>
      <c r="G123" s="179"/>
      <c r="H123" s="178"/>
      <c r="I123" s="176"/>
      <c r="J123" s="176"/>
      <c r="K123" s="178"/>
      <c r="L123" s="177"/>
      <c r="M123" s="176"/>
      <c r="N123" s="181">
        <f>VLOOKUP($B123,Piloto!$B$79:$H$450,7,0)</f>
        <v>15902.864999999998</v>
      </c>
      <c r="O123" s="175"/>
      <c r="P123" s="246">
        <f t="shared" si="17"/>
        <v>1612550.5109999999</v>
      </c>
      <c r="Q123" s="247">
        <f t="shared" si="10"/>
        <v>80627.525550000006</v>
      </c>
      <c r="R123" s="247">
        <f t="shared" si="11"/>
        <v>48376.515329999995</v>
      </c>
      <c r="S123" s="247">
        <f t="shared" si="12"/>
        <v>5900.3223197489997</v>
      </c>
      <c r="T123" s="247">
        <f t="shared" si="13"/>
        <v>57590.628949853999</v>
      </c>
      <c r="U123" s="247">
        <f t="shared" si="14"/>
        <v>96753.030659999989</v>
      </c>
      <c r="V123" s="242">
        <f t="shared" si="15"/>
        <v>967557.71995868697</v>
      </c>
      <c r="W123" s="249"/>
      <c r="X123" s="245">
        <f t="shared" si="16"/>
        <v>645020.20440000005</v>
      </c>
      <c r="Y123" s="168" t="str">
        <f>IFERROR(VLOOKUP($B123,Piloto!$B$79:$H$396,4,0),"")</f>
        <v>Disponível</v>
      </c>
      <c r="Z123" s="182"/>
      <c r="AA123" s="182"/>
    </row>
    <row r="124" spans="1:27" ht="22.5" hidden="1" customHeight="1">
      <c r="A124" s="171">
        <f t="shared" si="9"/>
        <v>3</v>
      </c>
      <c r="B124" s="183">
        <v>1203</v>
      </c>
      <c r="C124" s="179">
        <v>142.29</v>
      </c>
      <c r="D124" s="179" t="s">
        <v>434</v>
      </c>
      <c r="E124" s="179"/>
      <c r="F124" s="179"/>
      <c r="G124" s="179"/>
      <c r="H124" s="178"/>
      <c r="I124" s="176"/>
      <c r="J124" s="176"/>
      <c r="K124" s="178"/>
      <c r="L124" s="177"/>
      <c r="M124" s="176"/>
      <c r="N124" s="181">
        <f>VLOOKUP($B124,Piloto!$B$79:$H$450,7,0)</f>
        <v>15907.500000000004</v>
      </c>
      <c r="O124" s="175"/>
      <c r="P124" s="187">
        <f t="shared" si="17"/>
        <v>2263478.1750000003</v>
      </c>
      <c r="Q124" s="181">
        <f t="shared" si="10"/>
        <v>113173.90875000002</v>
      </c>
      <c r="R124" s="181">
        <f t="shared" si="11"/>
        <v>67904.345250000013</v>
      </c>
      <c r="S124" s="181">
        <f t="shared" si="12"/>
        <v>8282.0666423250004</v>
      </c>
      <c r="T124" s="181">
        <f t="shared" si="13"/>
        <v>80837.85954195002</v>
      </c>
      <c r="U124" s="181">
        <f t="shared" si="14"/>
        <v>135808.69050000003</v>
      </c>
      <c r="V124" s="174">
        <f t="shared" si="15"/>
        <v>1358125.3841289752</v>
      </c>
      <c r="X124" s="172">
        <f t="shared" si="16"/>
        <v>905391.27000000014</v>
      </c>
      <c r="Y124" s="168" t="str">
        <f>IFERROR(VLOOKUP($B124,Piloto!$B$79:$H$396,4,0),"")</f>
        <v>Vendido</v>
      </c>
      <c r="Z124" s="182"/>
      <c r="AA124" s="182"/>
    </row>
    <row r="125" spans="1:27" ht="22.5" hidden="1" customHeight="1">
      <c r="A125" s="171">
        <f t="shared" si="9"/>
        <v>4</v>
      </c>
      <c r="B125" s="183">
        <v>1204</v>
      </c>
      <c r="C125" s="179">
        <v>57.52</v>
      </c>
      <c r="D125" s="179" t="s">
        <v>434</v>
      </c>
      <c r="E125" s="179"/>
      <c r="F125" s="179"/>
      <c r="G125" s="179"/>
      <c r="H125" s="178"/>
      <c r="I125" s="176"/>
      <c r="J125" s="176"/>
      <c r="K125" s="178"/>
      <c r="L125" s="177"/>
      <c r="M125" s="176"/>
      <c r="N125" s="181">
        <f>VLOOKUP($B125,Piloto!$B$79:$H$450,7,0)</f>
        <v>15907.5</v>
      </c>
      <c r="O125" s="175"/>
      <c r="P125" s="187">
        <f t="shared" si="17"/>
        <v>914999.4</v>
      </c>
      <c r="Q125" s="181">
        <f t="shared" si="10"/>
        <v>45749.97</v>
      </c>
      <c r="R125" s="181">
        <f t="shared" si="11"/>
        <v>27449.982</v>
      </c>
      <c r="S125" s="181">
        <f t="shared" si="12"/>
        <v>3347.9828046000002</v>
      </c>
      <c r="T125" s="181">
        <f t="shared" si="13"/>
        <v>32678.288571600002</v>
      </c>
      <c r="U125" s="181">
        <f t="shared" si="14"/>
        <v>54899.964</v>
      </c>
      <c r="V125" s="174">
        <f t="shared" si="15"/>
        <v>549015.19498979999</v>
      </c>
      <c r="X125" s="172">
        <f t="shared" si="16"/>
        <v>365999.76</v>
      </c>
      <c r="Y125" s="168" t="str">
        <f>IFERROR(VLOOKUP($B125,Piloto!$B$79:$H$396,4,0),"")</f>
        <v>Vendido</v>
      </c>
      <c r="Z125" s="182"/>
      <c r="AA125" s="182"/>
    </row>
    <row r="126" spans="1:27" ht="22.5" hidden="1" customHeight="1">
      <c r="A126" s="171">
        <f t="shared" si="9"/>
        <v>5</v>
      </c>
      <c r="B126" s="183">
        <v>1205</v>
      </c>
      <c r="C126" s="179">
        <v>51</v>
      </c>
      <c r="D126" s="179" t="s">
        <v>434</v>
      </c>
      <c r="E126" s="179"/>
      <c r="F126" s="179"/>
      <c r="G126" s="179"/>
      <c r="H126" s="178"/>
      <c r="I126" s="176"/>
      <c r="J126" s="176"/>
      <c r="K126" s="178"/>
      <c r="L126" s="177"/>
      <c r="M126" s="176"/>
      <c r="N126" s="181">
        <f>VLOOKUP($B126,Piloto!$B$79:$H$450,7,0)</f>
        <v>15907.5</v>
      </c>
      <c r="O126" s="175"/>
      <c r="P126" s="187">
        <f t="shared" si="17"/>
        <v>811282.5</v>
      </c>
      <c r="Q126" s="181">
        <f t="shared" si="10"/>
        <v>40564.125</v>
      </c>
      <c r="R126" s="181">
        <f t="shared" si="11"/>
        <v>24338.474999999999</v>
      </c>
      <c r="S126" s="181">
        <f t="shared" si="12"/>
        <v>2968.4826674999999</v>
      </c>
      <c r="T126" s="181">
        <f t="shared" si="13"/>
        <v>28974.143205000004</v>
      </c>
      <c r="U126" s="181">
        <f t="shared" si="14"/>
        <v>48676.95</v>
      </c>
      <c r="V126" s="174">
        <f t="shared" si="15"/>
        <v>486783.29180250003</v>
      </c>
      <c r="X126" s="172">
        <f t="shared" si="16"/>
        <v>324513</v>
      </c>
      <c r="Y126" s="168" t="str">
        <f>IFERROR(VLOOKUP($B126,Piloto!$B$79:$H$396,4,0),"")</f>
        <v>Vendido</v>
      </c>
      <c r="Z126" s="182"/>
      <c r="AA126" s="182"/>
    </row>
    <row r="127" spans="1:27" ht="22.5" hidden="1" customHeight="1">
      <c r="A127" s="171">
        <f t="shared" si="9"/>
        <v>6</v>
      </c>
      <c r="B127" s="183">
        <v>1206</v>
      </c>
      <c r="C127" s="179">
        <v>47.15</v>
      </c>
      <c r="D127" s="179" t="s">
        <v>434</v>
      </c>
      <c r="E127" s="179"/>
      <c r="F127" s="179"/>
      <c r="G127" s="179"/>
      <c r="H127" s="178"/>
      <c r="I127" s="176"/>
      <c r="J127" s="176"/>
      <c r="K127" s="178"/>
      <c r="L127" s="177"/>
      <c r="M127" s="176"/>
      <c r="N127" s="181">
        <f>VLOOKUP($B127,Piloto!$B$79:$H$450,7,0)</f>
        <v>15907.5</v>
      </c>
      <c r="O127" s="175"/>
      <c r="P127" s="187">
        <f t="shared" si="17"/>
        <v>750038.625</v>
      </c>
      <c r="Q127" s="181">
        <f t="shared" si="10"/>
        <v>37501.931250000001</v>
      </c>
      <c r="R127" s="181">
        <f t="shared" si="11"/>
        <v>22501.158749999999</v>
      </c>
      <c r="S127" s="181">
        <f t="shared" si="12"/>
        <v>2744.391328875</v>
      </c>
      <c r="T127" s="181">
        <f t="shared" si="13"/>
        <v>26786.879453250003</v>
      </c>
      <c r="U127" s="181">
        <f t="shared" si="14"/>
        <v>45002.317499999997</v>
      </c>
      <c r="V127" s="174">
        <f t="shared" si="15"/>
        <v>450035.92565662501</v>
      </c>
      <c r="X127" s="172">
        <f t="shared" si="16"/>
        <v>300015.45</v>
      </c>
      <c r="Y127" s="168" t="str">
        <f>IFERROR(VLOOKUP($B127,Piloto!$B$79:$H$396,4,0),"")</f>
        <v>Vendido</v>
      </c>
      <c r="Z127" s="182"/>
      <c r="AA127" s="182"/>
    </row>
    <row r="128" spans="1:27" ht="22.5" hidden="1" customHeight="1">
      <c r="A128" s="171">
        <f t="shared" si="9"/>
        <v>7</v>
      </c>
      <c r="B128" s="183">
        <v>1207</v>
      </c>
      <c r="C128" s="179">
        <v>51.95</v>
      </c>
      <c r="D128" s="179" t="s">
        <v>434</v>
      </c>
      <c r="E128" s="179"/>
      <c r="F128" s="179"/>
      <c r="G128" s="179"/>
      <c r="H128" s="178"/>
      <c r="I128" s="176"/>
      <c r="J128" s="176"/>
      <c r="K128" s="178"/>
      <c r="L128" s="177"/>
      <c r="M128" s="176"/>
      <c r="N128" s="181">
        <f>VLOOKUP($B128,Piloto!$B$79:$H$450,7,0)</f>
        <v>15907.5</v>
      </c>
      <c r="O128" s="175"/>
      <c r="P128" s="187">
        <f t="shared" si="17"/>
        <v>826394.625</v>
      </c>
      <c r="Q128" s="181">
        <f t="shared" si="10"/>
        <v>41319.731250000004</v>
      </c>
      <c r="R128" s="181">
        <f t="shared" si="11"/>
        <v>24791.838749999999</v>
      </c>
      <c r="S128" s="181">
        <f t="shared" si="12"/>
        <v>3023.7779328749998</v>
      </c>
      <c r="T128" s="181">
        <f t="shared" si="13"/>
        <v>29513.857637250003</v>
      </c>
      <c r="U128" s="181">
        <f t="shared" si="14"/>
        <v>49583.677499999998</v>
      </c>
      <c r="V128" s="174">
        <f t="shared" si="15"/>
        <v>495850.82370862504</v>
      </c>
      <c r="X128" s="172">
        <f t="shared" si="16"/>
        <v>330557.85000000003</v>
      </c>
      <c r="Y128" s="168" t="str">
        <f>IFERROR(VLOOKUP($B128,Piloto!$B$79:$H$396,4,0),"")</f>
        <v>Vendido</v>
      </c>
      <c r="Z128" s="182"/>
      <c r="AA128" s="182"/>
    </row>
    <row r="129" spans="1:27" ht="22.5" hidden="1" customHeight="1">
      <c r="A129" s="171">
        <f t="shared" si="9"/>
        <v>8</v>
      </c>
      <c r="B129" s="183">
        <v>1208</v>
      </c>
      <c r="C129" s="179">
        <v>48.77</v>
      </c>
      <c r="D129" s="179" t="s">
        <v>434</v>
      </c>
      <c r="E129" s="179"/>
      <c r="F129" s="179"/>
      <c r="G129" s="179"/>
      <c r="H129" s="178"/>
      <c r="I129" s="176"/>
      <c r="J129" s="176"/>
      <c r="K129" s="178"/>
      <c r="L129" s="177"/>
      <c r="M129" s="176"/>
      <c r="N129" s="181">
        <f>VLOOKUP($B129,Piloto!$B$79:$H$450,7,0)</f>
        <v>15907.5</v>
      </c>
      <c r="O129" s="175"/>
      <c r="P129" s="187">
        <f t="shared" si="17"/>
        <v>775808.77500000002</v>
      </c>
      <c r="Q129" s="181">
        <f t="shared" si="10"/>
        <v>38790.438750000001</v>
      </c>
      <c r="R129" s="181">
        <f t="shared" si="11"/>
        <v>23274.26325</v>
      </c>
      <c r="S129" s="181">
        <f t="shared" si="12"/>
        <v>2838.6843077250001</v>
      </c>
      <c r="T129" s="181">
        <f t="shared" si="13"/>
        <v>27707.234590350003</v>
      </c>
      <c r="U129" s="181">
        <f t="shared" si="14"/>
        <v>46548.5265</v>
      </c>
      <c r="V129" s="174">
        <f t="shared" si="15"/>
        <v>465498.45374917495</v>
      </c>
      <c r="X129" s="172">
        <f t="shared" si="16"/>
        <v>310323.51</v>
      </c>
      <c r="Y129" s="168" t="str">
        <f>IFERROR(VLOOKUP($B129,Piloto!$B$79:$H$396,4,0),"")</f>
        <v>Vendido</v>
      </c>
      <c r="Z129" s="182"/>
      <c r="AA129" s="182"/>
    </row>
    <row r="130" spans="1:27" ht="22.5" hidden="1" customHeight="1">
      <c r="A130" s="171">
        <f t="shared" si="9"/>
        <v>9</v>
      </c>
      <c r="B130" s="183">
        <v>1209</v>
      </c>
      <c r="C130" s="179">
        <v>49.39</v>
      </c>
      <c r="D130" s="179" t="s">
        <v>434</v>
      </c>
      <c r="E130" s="179"/>
      <c r="F130" s="179"/>
      <c r="G130" s="179"/>
      <c r="H130" s="178"/>
      <c r="I130" s="176"/>
      <c r="J130" s="176"/>
      <c r="K130" s="178"/>
      <c r="L130" s="177"/>
      <c r="M130" s="176"/>
      <c r="N130" s="181">
        <f>VLOOKUP($B130,Piloto!$B$79:$H$450,7,0)</f>
        <v>15907.5</v>
      </c>
      <c r="O130" s="175"/>
      <c r="P130" s="187">
        <f t="shared" si="17"/>
        <v>785671.42500000005</v>
      </c>
      <c r="Q130" s="181">
        <f t="shared" si="10"/>
        <v>39283.571250000001</v>
      </c>
      <c r="R130" s="181">
        <f t="shared" si="11"/>
        <v>23570.142749999999</v>
      </c>
      <c r="S130" s="181">
        <f t="shared" si="12"/>
        <v>2874.7717440750002</v>
      </c>
      <c r="T130" s="181">
        <f t="shared" si="13"/>
        <v>28059.469272450006</v>
      </c>
      <c r="U130" s="181">
        <f t="shared" si="14"/>
        <v>47140.285499999998</v>
      </c>
      <c r="V130" s="174">
        <f t="shared" si="15"/>
        <v>471416.21141422499</v>
      </c>
      <c r="X130" s="172">
        <f t="shared" si="16"/>
        <v>314268.57</v>
      </c>
      <c r="Y130" s="168" t="str">
        <f>IFERROR(VLOOKUP($B130,Piloto!$B$79:$H$396,4,0),"")</f>
        <v>Vendido</v>
      </c>
      <c r="Z130" s="182"/>
      <c r="AA130" s="182"/>
    </row>
    <row r="131" spans="1:27" ht="22.5" hidden="1" customHeight="1">
      <c r="A131" s="171">
        <f t="shared" si="9"/>
        <v>10</v>
      </c>
      <c r="B131" s="183">
        <v>1210</v>
      </c>
      <c r="C131" s="179">
        <v>62.99</v>
      </c>
      <c r="D131" s="179" t="s">
        <v>434</v>
      </c>
      <c r="E131" s="179"/>
      <c r="F131" s="179"/>
      <c r="G131" s="179"/>
      <c r="H131" s="178"/>
      <c r="I131" s="176"/>
      <c r="J131" s="176"/>
      <c r="K131" s="178"/>
      <c r="L131" s="177"/>
      <c r="M131" s="176"/>
      <c r="N131" s="181">
        <f>VLOOKUP($B131,Piloto!$B$79:$H$450,7,0)</f>
        <v>15907.5</v>
      </c>
      <c r="O131" s="175"/>
      <c r="P131" s="187">
        <f t="shared" si="17"/>
        <v>1002013.425</v>
      </c>
      <c r="Q131" s="181">
        <f t="shared" si="10"/>
        <v>50100.671250000007</v>
      </c>
      <c r="R131" s="181">
        <f t="shared" si="11"/>
        <v>30060.402750000001</v>
      </c>
      <c r="S131" s="181">
        <f t="shared" si="12"/>
        <v>3666.3671220750002</v>
      </c>
      <c r="T131" s="181">
        <f t="shared" si="13"/>
        <v>35785.907460450006</v>
      </c>
      <c r="U131" s="181">
        <f t="shared" si="14"/>
        <v>60120.805500000002</v>
      </c>
      <c r="V131" s="174">
        <f t="shared" si="15"/>
        <v>601225.08922822506</v>
      </c>
      <c r="X131" s="172">
        <f t="shared" si="16"/>
        <v>400805.37000000005</v>
      </c>
      <c r="Y131" s="168" t="str">
        <f>IFERROR(VLOOKUP($B131,Piloto!$B$79:$H$396,4,0),"")</f>
        <v>Vendido</v>
      </c>
      <c r="Z131" s="182"/>
      <c r="AA131" s="182"/>
    </row>
    <row r="132" spans="1:27" ht="22.5" hidden="1" customHeight="1">
      <c r="A132" s="171">
        <f t="shared" si="9"/>
        <v>11</v>
      </c>
      <c r="B132" s="183">
        <v>1211</v>
      </c>
      <c r="C132" s="179">
        <v>94.05</v>
      </c>
      <c r="D132" s="179" t="s">
        <v>434</v>
      </c>
      <c r="E132" s="179"/>
      <c r="F132" s="179"/>
      <c r="G132" s="179"/>
      <c r="H132" s="178"/>
      <c r="I132" s="176"/>
      <c r="J132" s="176"/>
      <c r="K132" s="178"/>
      <c r="L132" s="177"/>
      <c r="M132" s="176"/>
      <c r="N132" s="181">
        <f>VLOOKUP($B132,Piloto!$B$79:$H$450,7,0)</f>
        <v>15907.5</v>
      </c>
      <c r="O132" s="175"/>
      <c r="P132" s="187">
        <f t="shared" si="17"/>
        <v>1496100.375</v>
      </c>
      <c r="Q132" s="181">
        <f t="shared" si="10"/>
        <v>74805.018750000003</v>
      </c>
      <c r="R132" s="181">
        <f t="shared" si="11"/>
        <v>44883.011249999996</v>
      </c>
      <c r="S132" s="181">
        <f t="shared" si="12"/>
        <v>5474.231272125</v>
      </c>
      <c r="T132" s="181">
        <f t="shared" si="13"/>
        <v>53431.728792750007</v>
      </c>
      <c r="U132" s="181">
        <f t="shared" si="14"/>
        <v>89766.022499999992</v>
      </c>
      <c r="V132" s="174">
        <f t="shared" si="15"/>
        <v>897685.65870637505</v>
      </c>
      <c r="X132" s="172">
        <f t="shared" si="16"/>
        <v>598440.15</v>
      </c>
      <c r="Y132" s="168" t="str">
        <f>IFERROR(VLOOKUP($B132,Piloto!$B$79:$H$396,4,0),"")</f>
        <v>Vendido</v>
      </c>
      <c r="Z132" s="182"/>
      <c r="AA132" s="182"/>
    </row>
    <row r="133" spans="1:27" ht="22.5" customHeight="1">
      <c r="A133" s="171">
        <f t="shared" si="9"/>
        <v>12</v>
      </c>
      <c r="B133" s="248">
        <v>1212</v>
      </c>
      <c r="C133" s="241">
        <v>95.49</v>
      </c>
      <c r="D133" s="241" t="s">
        <v>434</v>
      </c>
      <c r="E133" s="179"/>
      <c r="F133" s="179"/>
      <c r="G133" s="179"/>
      <c r="H133" s="178"/>
      <c r="I133" s="176"/>
      <c r="J133" s="176"/>
      <c r="K133" s="178"/>
      <c r="L133" s="177"/>
      <c r="M133" s="176"/>
      <c r="N133" s="181">
        <f>VLOOKUP($B133,Piloto!$B$79:$H$450,7,0)</f>
        <v>15849.32</v>
      </c>
      <c r="O133" s="175"/>
      <c r="P133" s="246">
        <f t="shared" si="17"/>
        <v>1513451.5667999999</v>
      </c>
      <c r="Q133" s="247">
        <f t="shared" si="10"/>
        <v>75672.578339999993</v>
      </c>
      <c r="R133" s="247">
        <f t="shared" si="11"/>
        <v>45403.547003999993</v>
      </c>
      <c r="S133" s="247">
        <f t="shared" si="12"/>
        <v>5537.7192829211999</v>
      </c>
      <c r="T133" s="247">
        <f t="shared" si="13"/>
        <v>54051.409256695202</v>
      </c>
      <c r="U133" s="247">
        <f t="shared" si="14"/>
        <v>90807.094007999985</v>
      </c>
      <c r="V133" s="242">
        <f t="shared" si="15"/>
        <v>908096.66875663551</v>
      </c>
      <c r="W133" s="249"/>
      <c r="X133" s="245">
        <f t="shared" si="16"/>
        <v>605380.62671999994</v>
      </c>
      <c r="Y133" s="168" t="str">
        <f>IFERROR(VLOOKUP($B133,Piloto!$B$79:$H$396,4,0),"")</f>
        <v>Disponível</v>
      </c>
      <c r="Z133" s="182"/>
      <c r="AA133" s="182"/>
    </row>
    <row r="134" spans="1:27" ht="22.5" hidden="1" customHeight="1">
      <c r="A134" s="171">
        <f t="shared" si="9"/>
        <v>13</v>
      </c>
      <c r="B134" s="248">
        <v>1213</v>
      </c>
      <c r="C134" s="241">
        <v>54.65</v>
      </c>
      <c r="D134" s="241" t="s">
        <v>434</v>
      </c>
      <c r="E134" s="179"/>
      <c r="F134" s="179"/>
      <c r="G134" s="179"/>
      <c r="H134" s="178"/>
      <c r="I134" s="176"/>
      <c r="J134" s="176"/>
      <c r="K134" s="178"/>
      <c r="L134" s="177"/>
      <c r="M134" s="176"/>
      <c r="N134" s="181">
        <f>VLOOKUP($B134,Piloto!$B$79:$H$450,7,0)</f>
        <v>15592.5</v>
      </c>
      <c r="O134" s="175"/>
      <c r="P134" s="246">
        <f t="shared" si="17"/>
        <v>852130.125</v>
      </c>
      <c r="Q134" s="247">
        <f t="shared" si="10"/>
        <v>42606.506250000006</v>
      </c>
      <c r="R134" s="247">
        <f t="shared" si="11"/>
        <v>25563.903749999998</v>
      </c>
      <c r="S134" s="247">
        <f t="shared" si="12"/>
        <v>3117.9441273749999</v>
      </c>
      <c r="T134" s="247">
        <f t="shared" si="13"/>
        <v>30432.975284250002</v>
      </c>
      <c r="U134" s="247">
        <f t="shared" si="14"/>
        <v>51127.807499999995</v>
      </c>
      <c r="V134" s="242">
        <f t="shared" si="15"/>
        <v>511292.56121212506</v>
      </c>
      <c r="W134" s="249"/>
      <c r="X134" s="245">
        <f t="shared" si="16"/>
        <v>340852.05000000005</v>
      </c>
      <c r="Y134" s="168" t="str">
        <f>IFERROR(VLOOKUP($B134,Piloto!$B$79:$H$396,4,0),"")</f>
        <v>Vendido</v>
      </c>
      <c r="Z134" s="182"/>
      <c r="AA134" s="182"/>
    </row>
    <row r="135" spans="1:27" ht="22.5" hidden="1" customHeight="1">
      <c r="A135" s="171">
        <f t="shared" si="9"/>
        <v>14</v>
      </c>
      <c r="B135" s="248">
        <v>1214</v>
      </c>
      <c r="C135" s="241">
        <v>48.14</v>
      </c>
      <c r="D135" s="241" t="s">
        <v>434</v>
      </c>
      <c r="E135" s="179"/>
      <c r="F135" s="179"/>
      <c r="G135" s="179"/>
      <c r="H135" s="178"/>
      <c r="I135" s="176"/>
      <c r="J135" s="176"/>
      <c r="K135" s="178"/>
      <c r="L135" s="177"/>
      <c r="M135" s="176"/>
      <c r="N135" s="181">
        <f>VLOOKUP($B135,Piloto!$B$79:$H$450,7,0)</f>
        <v>15828.615</v>
      </c>
      <c r="O135" s="175"/>
      <c r="P135" s="246">
        <f t="shared" si="17"/>
        <v>761989.52610000002</v>
      </c>
      <c r="Q135" s="247">
        <f t="shared" si="10"/>
        <v>38099.476305000004</v>
      </c>
      <c r="R135" s="247">
        <f t="shared" si="11"/>
        <v>22859.685783000001</v>
      </c>
      <c r="S135" s="247">
        <f t="shared" si="12"/>
        <v>2788.1196759999002</v>
      </c>
      <c r="T135" s="247">
        <f t="shared" si="13"/>
        <v>27213.693935135401</v>
      </c>
      <c r="U135" s="247">
        <f t="shared" si="14"/>
        <v>45719.371566000002</v>
      </c>
      <c r="V135" s="242">
        <f t="shared" si="15"/>
        <v>457206.66948194371</v>
      </c>
      <c r="W135" s="249"/>
      <c r="X135" s="245">
        <f t="shared" si="16"/>
        <v>304795.81044000003</v>
      </c>
      <c r="Y135" s="168" t="str">
        <f>IFERROR(VLOOKUP($B135,Piloto!$B$79:$H$396,4,0),"")</f>
        <v>Vendido</v>
      </c>
      <c r="Z135" s="182"/>
      <c r="AA135" s="182"/>
    </row>
    <row r="136" spans="1:27" ht="22.5" customHeight="1">
      <c r="A136" s="171">
        <f t="shared" si="9"/>
        <v>1</v>
      </c>
      <c r="B136" s="248">
        <v>1301</v>
      </c>
      <c r="C136" s="241">
        <v>85.94</v>
      </c>
      <c r="D136" s="241" t="s">
        <v>434</v>
      </c>
      <c r="E136" s="179"/>
      <c r="F136" s="179"/>
      <c r="G136" s="179"/>
      <c r="H136" s="178"/>
      <c r="I136" s="176"/>
      <c r="J136" s="176"/>
      <c r="K136" s="178"/>
      <c r="L136" s="177"/>
      <c r="M136" s="176"/>
      <c r="N136" s="181">
        <f>VLOOKUP($B136,Piloto!$B$79:$H$450,7,0)</f>
        <v>15795.775000000001</v>
      </c>
      <c r="O136" s="175"/>
      <c r="P136" s="246">
        <f t="shared" si="17"/>
        <v>1357488.9035</v>
      </c>
      <c r="Q136" s="247">
        <f t="shared" si="10"/>
        <v>67874.445175000001</v>
      </c>
      <c r="R136" s="247">
        <f t="shared" si="11"/>
        <v>40724.667105</v>
      </c>
      <c r="S136" s="247">
        <f t="shared" si="12"/>
        <v>4967.0518979065</v>
      </c>
      <c r="T136" s="247">
        <f t="shared" si="13"/>
        <v>48481.358699599004</v>
      </c>
      <c r="U136" s="247">
        <f t="shared" si="14"/>
        <v>81449.334210000001</v>
      </c>
      <c r="V136" s="242">
        <f t="shared" si="15"/>
        <v>814516.41941135959</v>
      </c>
      <c r="W136" s="249"/>
      <c r="X136" s="245">
        <f t="shared" si="16"/>
        <v>542995.56140000001</v>
      </c>
      <c r="Y136" s="168" t="str">
        <f>IFERROR(VLOOKUP($B136,Piloto!$B$79:$H$396,4,0),"")</f>
        <v>Disponível</v>
      </c>
      <c r="Z136" s="182"/>
      <c r="AA136" s="182"/>
    </row>
    <row r="137" spans="1:27" ht="22.5" hidden="1" customHeight="1">
      <c r="A137" s="171">
        <f t="shared" si="9"/>
        <v>2</v>
      </c>
      <c r="B137" s="248">
        <v>1302</v>
      </c>
      <c r="C137" s="241">
        <v>101.4</v>
      </c>
      <c r="D137" s="241" t="s">
        <v>434</v>
      </c>
      <c r="E137" s="179"/>
      <c r="F137" s="179"/>
      <c r="G137" s="179"/>
      <c r="H137" s="178"/>
      <c r="I137" s="176"/>
      <c r="J137" s="176"/>
      <c r="K137" s="178"/>
      <c r="L137" s="177"/>
      <c r="M137" s="176"/>
      <c r="N137" s="181">
        <f>VLOOKUP($B137,Piloto!$B$79:$H$450,7,0)</f>
        <v>15828.615000000002</v>
      </c>
      <c r="O137" s="175"/>
      <c r="P137" s="246">
        <f t="shared" si="17"/>
        <v>1605021.5610000002</v>
      </c>
      <c r="Q137" s="247">
        <f t="shared" si="10"/>
        <v>80251.078050000011</v>
      </c>
      <c r="R137" s="247">
        <f t="shared" si="11"/>
        <v>48150.646830000005</v>
      </c>
      <c r="S137" s="247">
        <f t="shared" si="12"/>
        <v>5872.7738916990011</v>
      </c>
      <c r="T137" s="247">
        <f t="shared" si="13"/>
        <v>57321.740029554014</v>
      </c>
      <c r="U137" s="247">
        <f t="shared" si="14"/>
        <v>96301.29366000001</v>
      </c>
      <c r="V137" s="242">
        <f t="shared" si="15"/>
        <v>963040.22196653718</v>
      </c>
      <c r="W137" s="249"/>
      <c r="X137" s="245">
        <f t="shared" si="16"/>
        <v>642008.62440000009</v>
      </c>
      <c r="Y137" s="168" t="str">
        <f>IFERROR(VLOOKUP($B137,Piloto!$B$79:$H$396,4,0),"")</f>
        <v>Vendido</v>
      </c>
      <c r="Z137" s="182"/>
      <c r="AA137" s="182"/>
    </row>
    <row r="138" spans="1:27" ht="22.5" hidden="1" customHeight="1">
      <c r="A138" s="171">
        <f t="shared" si="9"/>
        <v>3</v>
      </c>
      <c r="B138" s="248">
        <v>1303</v>
      </c>
      <c r="C138" s="241">
        <v>142.29</v>
      </c>
      <c r="D138" s="241" t="s">
        <v>434</v>
      </c>
      <c r="E138" s="179"/>
      <c r="F138" s="179"/>
      <c r="G138" s="179"/>
      <c r="H138" s="178"/>
      <c r="I138" s="176"/>
      <c r="J138" s="176"/>
      <c r="K138" s="178"/>
      <c r="L138" s="177"/>
      <c r="M138" s="176"/>
      <c r="N138" s="181">
        <f>VLOOKUP($B138,Piloto!$B$79:$H$450,7,0)</f>
        <v>15907.500000000004</v>
      </c>
      <c r="O138" s="175"/>
      <c r="P138" s="246">
        <f t="shared" si="17"/>
        <v>2263478.1750000003</v>
      </c>
      <c r="Q138" s="247">
        <f t="shared" si="10"/>
        <v>113173.90875000002</v>
      </c>
      <c r="R138" s="247">
        <f t="shared" si="11"/>
        <v>67904.345250000013</v>
      </c>
      <c r="S138" s="247">
        <f t="shared" si="12"/>
        <v>8282.0666423250004</v>
      </c>
      <c r="T138" s="247">
        <f t="shared" si="13"/>
        <v>80837.85954195002</v>
      </c>
      <c r="U138" s="247">
        <f t="shared" si="14"/>
        <v>135808.69050000003</v>
      </c>
      <c r="V138" s="242">
        <f t="shared" si="15"/>
        <v>1358125.3841289752</v>
      </c>
      <c r="W138" s="249"/>
      <c r="X138" s="245">
        <f t="shared" si="16"/>
        <v>905391.27000000014</v>
      </c>
      <c r="Y138" s="168" t="str">
        <f>IFERROR(VLOOKUP($B138,Piloto!$B$79:$H$396,4,0),"")</f>
        <v>Vendido</v>
      </c>
      <c r="Z138" s="182"/>
      <c r="AA138" s="182"/>
    </row>
    <row r="139" spans="1:27" ht="22.5" hidden="1" customHeight="1">
      <c r="A139" s="171">
        <f t="shared" ref="A139:A202" si="18">RIGHT(B139,2)*1</f>
        <v>4</v>
      </c>
      <c r="B139" s="183">
        <v>1304</v>
      </c>
      <c r="C139" s="179">
        <v>53.88</v>
      </c>
      <c r="D139" s="179" t="s">
        <v>434</v>
      </c>
      <c r="E139" s="179"/>
      <c r="F139" s="179"/>
      <c r="G139" s="179"/>
      <c r="H139" s="178"/>
      <c r="I139" s="176"/>
      <c r="J139" s="176"/>
      <c r="K139" s="178"/>
      <c r="L139" s="177"/>
      <c r="M139" s="176"/>
      <c r="N139" s="181">
        <f>VLOOKUP($B139,Piloto!$B$79:$H$450,7,0)</f>
        <v>15907.500000000002</v>
      </c>
      <c r="O139" s="175"/>
      <c r="P139" s="187">
        <f t="shared" si="17"/>
        <v>857096.10000000009</v>
      </c>
      <c r="Q139" s="181">
        <f t="shared" ref="Q139:Q202" si="19">$Q$19*P139</f>
        <v>42854.805000000008</v>
      </c>
      <c r="R139" s="181">
        <f t="shared" ref="R139:R202" si="20">$R$19*P139</f>
        <v>25712.883000000002</v>
      </c>
      <c r="S139" s="181">
        <f t="shared" ref="S139:S202" si="21">$S$19*P139</f>
        <v>3136.1146299000002</v>
      </c>
      <c r="T139" s="181">
        <f t="shared" ref="T139:T202" si="22">$T$19*P139</f>
        <v>30610.330115400007</v>
      </c>
      <c r="U139" s="181">
        <f t="shared" ref="U139:U202" si="23">$U$19*P139</f>
        <v>51425.766000000003</v>
      </c>
      <c r="V139" s="174">
        <f t="shared" ref="V139:V202" si="24">Q139*$Q$17+R139*$R$17+T139*$T$17+U139*$U$17+S139*$S$17</f>
        <v>514272.23063370009</v>
      </c>
      <c r="X139" s="172">
        <f t="shared" ref="X139:X202" si="25">$X$19*P139</f>
        <v>342838.44000000006</v>
      </c>
      <c r="Y139" s="168" t="str">
        <f>IFERROR(VLOOKUP($B139,Piloto!$B$79:$H$396,4,0),"")</f>
        <v>Vendido</v>
      </c>
      <c r="Z139" s="182"/>
      <c r="AA139" s="182"/>
    </row>
    <row r="140" spans="1:27" ht="22.5" hidden="1" customHeight="1">
      <c r="A140" s="171">
        <f t="shared" si="18"/>
        <v>5</v>
      </c>
      <c r="B140" s="183">
        <v>1305</v>
      </c>
      <c r="C140" s="179">
        <v>42.48</v>
      </c>
      <c r="D140" s="179" t="s">
        <v>434</v>
      </c>
      <c r="E140" s="179"/>
      <c r="F140" s="179"/>
      <c r="G140" s="179"/>
      <c r="H140" s="178"/>
      <c r="I140" s="176"/>
      <c r="J140" s="176"/>
      <c r="K140" s="178"/>
      <c r="L140" s="177"/>
      <c r="M140" s="176"/>
      <c r="N140" s="181">
        <f>VLOOKUP($B140,Piloto!$B$79:$H$450,7,0)</f>
        <v>15907.5</v>
      </c>
      <c r="O140" s="175"/>
      <c r="P140" s="187">
        <f t="shared" si="17"/>
        <v>675750.6</v>
      </c>
      <c r="Q140" s="181">
        <f t="shared" si="19"/>
        <v>33787.53</v>
      </c>
      <c r="R140" s="181">
        <f t="shared" si="20"/>
        <v>20272.518</v>
      </c>
      <c r="S140" s="181">
        <f t="shared" si="21"/>
        <v>2472.5714453999999</v>
      </c>
      <c r="T140" s="181">
        <f t="shared" si="22"/>
        <v>24133.756928400002</v>
      </c>
      <c r="U140" s="181">
        <f t="shared" si="23"/>
        <v>40545.036</v>
      </c>
      <c r="V140" s="174">
        <f t="shared" si="24"/>
        <v>405461.84776020009</v>
      </c>
      <c r="X140" s="172">
        <f t="shared" si="25"/>
        <v>270300.24</v>
      </c>
      <c r="Y140" s="168" t="str">
        <f>IFERROR(VLOOKUP($B140,Piloto!$B$79:$H$396,4,0),"")</f>
        <v>Vendido</v>
      </c>
      <c r="Z140" s="182"/>
      <c r="AA140" s="182"/>
    </row>
    <row r="141" spans="1:27" ht="22.5" hidden="1" customHeight="1">
      <c r="A141" s="171">
        <f t="shared" si="18"/>
        <v>6</v>
      </c>
      <c r="B141" s="183">
        <v>1306</v>
      </c>
      <c r="C141" s="179">
        <v>39.270000000000003</v>
      </c>
      <c r="D141" s="179" t="s">
        <v>434</v>
      </c>
      <c r="E141" s="179"/>
      <c r="F141" s="179"/>
      <c r="G141" s="179"/>
      <c r="H141" s="178"/>
      <c r="I141" s="176"/>
      <c r="J141" s="176"/>
      <c r="K141" s="178"/>
      <c r="L141" s="177"/>
      <c r="M141" s="176"/>
      <c r="N141" s="181">
        <f>VLOOKUP($B141,Piloto!$B$79:$H$450,7,0)</f>
        <v>16117.499999999998</v>
      </c>
      <c r="O141" s="175"/>
      <c r="P141" s="187">
        <f t="shared" si="17"/>
        <v>632934.22499999998</v>
      </c>
      <c r="Q141" s="181">
        <f t="shared" si="19"/>
        <v>31646.71125</v>
      </c>
      <c r="R141" s="181">
        <f t="shared" si="20"/>
        <v>18988.026749999997</v>
      </c>
      <c r="S141" s="181">
        <f t="shared" si="21"/>
        <v>2315.9063292749997</v>
      </c>
      <c r="T141" s="181">
        <f t="shared" si="22"/>
        <v>22604.612911650001</v>
      </c>
      <c r="U141" s="181">
        <f t="shared" si="23"/>
        <v>37976.053499999995</v>
      </c>
      <c r="V141" s="174">
        <f t="shared" si="24"/>
        <v>379771.29488182499</v>
      </c>
      <c r="X141" s="172">
        <f t="shared" si="25"/>
        <v>253173.69</v>
      </c>
      <c r="Y141" s="168" t="str">
        <f>IFERROR(VLOOKUP($B141,Piloto!$B$79:$H$396,4,0),"")</f>
        <v>Fora de Venda</v>
      </c>
      <c r="Z141" s="182"/>
      <c r="AA141" s="182"/>
    </row>
    <row r="142" spans="1:27" ht="22.5" hidden="1" customHeight="1">
      <c r="A142" s="171">
        <f t="shared" si="18"/>
        <v>7</v>
      </c>
      <c r="B142" s="183">
        <v>1307</v>
      </c>
      <c r="C142" s="179">
        <v>49.32</v>
      </c>
      <c r="D142" s="179" t="s">
        <v>434</v>
      </c>
      <c r="E142" s="179"/>
      <c r="F142" s="179"/>
      <c r="G142" s="179"/>
      <c r="H142" s="178"/>
      <c r="I142" s="176"/>
      <c r="J142" s="176"/>
      <c r="K142" s="178"/>
      <c r="L142" s="177"/>
      <c r="M142" s="176"/>
      <c r="N142" s="181">
        <f>VLOOKUP($B142,Piloto!$B$79:$H$450,7,0)</f>
        <v>15907.5</v>
      </c>
      <c r="O142" s="175"/>
      <c r="P142" s="187">
        <f t="shared" si="17"/>
        <v>784557.9</v>
      </c>
      <c r="Q142" s="181">
        <f t="shared" si="19"/>
        <v>39227.895000000004</v>
      </c>
      <c r="R142" s="181">
        <f t="shared" si="20"/>
        <v>23536.737000000001</v>
      </c>
      <c r="S142" s="181">
        <f t="shared" si="21"/>
        <v>2870.6973561</v>
      </c>
      <c r="T142" s="181">
        <f t="shared" si="22"/>
        <v>28019.700840600002</v>
      </c>
      <c r="U142" s="181">
        <f t="shared" si="23"/>
        <v>47073.474000000002</v>
      </c>
      <c r="V142" s="174">
        <f t="shared" si="24"/>
        <v>470748.07748430001</v>
      </c>
      <c r="X142" s="172">
        <f t="shared" si="25"/>
        <v>313823.16000000003</v>
      </c>
      <c r="Y142" s="168" t="str">
        <f>IFERROR(VLOOKUP($B142,Piloto!$B$79:$H$396,4,0),"")</f>
        <v>Vendido</v>
      </c>
      <c r="Z142" s="182"/>
      <c r="AA142" s="182"/>
    </row>
    <row r="143" spans="1:27" ht="22.5" hidden="1" customHeight="1">
      <c r="A143" s="171">
        <f t="shared" si="18"/>
        <v>8</v>
      </c>
      <c r="B143" s="183">
        <v>1308</v>
      </c>
      <c r="C143" s="179">
        <v>48.77</v>
      </c>
      <c r="D143" s="179" t="s">
        <v>434</v>
      </c>
      <c r="E143" s="179"/>
      <c r="F143" s="179"/>
      <c r="G143" s="179"/>
      <c r="H143" s="178"/>
      <c r="I143" s="176"/>
      <c r="J143" s="176"/>
      <c r="K143" s="178"/>
      <c r="L143" s="177"/>
      <c r="M143" s="176"/>
      <c r="N143" s="181">
        <f>VLOOKUP($B143,Piloto!$B$79:$H$450,7,0)</f>
        <v>15907.5</v>
      </c>
      <c r="O143" s="175"/>
      <c r="P143" s="187">
        <f t="shared" si="17"/>
        <v>775808.77500000002</v>
      </c>
      <c r="Q143" s="181">
        <f t="shared" si="19"/>
        <v>38790.438750000001</v>
      </c>
      <c r="R143" s="181">
        <f t="shared" si="20"/>
        <v>23274.26325</v>
      </c>
      <c r="S143" s="181">
        <f t="shared" si="21"/>
        <v>2838.6843077250001</v>
      </c>
      <c r="T143" s="181">
        <f t="shared" si="22"/>
        <v>27707.234590350003</v>
      </c>
      <c r="U143" s="181">
        <f t="shared" si="23"/>
        <v>46548.5265</v>
      </c>
      <c r="V143" s="174">
        <f t="shared" si="24"/>
        <v>465498.45374917495</v>
      </c>
      <c r="X143" s="172">
        <f t="shared" si="25"/>
        <v>310323.51</v>
      </c>
      <c r="Y143" s="168" t="str">
        <f>IFERROR(VLOOKUP($B143,Piloto!$B$79:$H$396,4,0),"")</f>
        <v>Vendido</v>
      </c>
      <c r="Z143" s="182"/>
      <c r="AA143" s="182"/>
    </row>
    <row r="144" spans="1:27" ht="22.5" hidden="1" customHeight="1">
      <c r="A144" s="171">
        <f t="shared" si="18"/>
        <v>9</v>
      </c>
      <c r="B144" s="183">
        <v>1309</v>
      </c>
      <c r="C144" s="179">
        <v>49.39</v>
      </c>
      <c r="D144" s="179" t="s">
        <v>434</v>
      </c>
      <c r="E144" s="179"/>
      <c r="F144" s="179"/>
      <c r="G144" s="179"/>
      <c r="H144" s="178"/>
      <c r="I144" s="176"/>
      <c r="J144" s="176"/>
      <c r="K144" s="178"/>
      <c r="L144" s="177"/>
      <c r="M144" s="176"/>
      <c r="N144" s="181">
        <f>VLOOKUP($B144,Piloto!$B$79:$H$450,7,0)</f>
        <v>15907.5</v>
      </c>
      <c r="O144" s="175"/>
      <c r="P144" s="187">
        <f t="shared" si="17"/>
        <v>785671.42500000005</v>
      </c>
      <c r="Q144" s="181">
        <f t="shared" si="19"/>
        <v>39283.571250000001</v>
      </c>
      <c r="R144" s="181">
        <f t="shared" si="20"/>
        <v>23570.142749999999</v>
      </c>
      <c r="S144" s="181">
        <f t="shared" si="21"/>
        <v>2874.7717440750002</v>
      </c>
      <c r="T144" s="181">
        <f t="shared" si="22"/>
        <v>28059.469272450006</v>
      </c>
      <c r="U144" s="181">
        <f t="shared" si="23"/>
        <v>47140.285499999998</v>
      </c>
      <c r="V144" s="174">
        <f t="shared" si="24"/>
        <v>471416.21141422499</v>
      </c>
      <c r="X144" s="172">
        <f t="shared" si="25"/>
        <v>314268.57</v>
      </c>
      <c r="Y144" s="168" t="str">
        <f>IFERROR(VLOOKUP($B144,Piloto!$B$79:$H$396,4,0),"")</f>
        <v>Vendido</v>
      </c>
      <c r="Z144" s="182"/>
      <c r="AA144" s="182"/>
    </row>
    <row r="145" spans="1:27" ht="22.5" hidden="1" customHeight="1">
      <c r="A145" s="171">
        <f t="shared" si="18"/>
        <v>10</v>
      </c>
      <c r="B145" s="183">
        <v>1310</v>
      </c>
      <c r="C145" s="179">
        <v>62.99</v>
      </c>
      <c r="D145" s="179" t="s">
        <v>434</v>
      </c>
      <c r="E145" s="179"/>
      <c r="F145" s="179"/>
      <c r="G145" s="179"/>
      <c r="H145" s="178"/>
      <c r="I145" s="176"/>
      <c r="J145" s="176"/>
      <c r="K145" s="178"/>
      <c r="L145" s="177"/>
      <c r="M145" s="176"/>
      <c r="N145" s="181">
        <f>VLOOKUP($B145,Piloto!$B$79:$H$450,7,0)</f>
        <v>15907.5</v>
      </c>
      <c r="O145" s="175"/>
      <c r="P145" s="187">
        <f t="shared" si="17"/>
        <v>1002013.425</v>
      </c>
      <c r="Q145" s="181">
        <f t="shared" si="19"/>
        <v>50100.671250000007</v>
      </c>
      <c r="R145" s="181">
        <f t="shared" si="20"/>
        <v>30060.402750000001</v>
      </c>
      <c r="S145" s="181">
        <f t="shared" si="21"/>
        <v>3666.3671220750002</v>
      </c>
      <c r="T145" s="181">
        <f t="shared" si="22"/>
        <v>35785.907460450006</v>
      </c>
      <c r="U145" s="181">
        <f t="shared" si="23"/>
        <v>60120.805500000002</v>
      </c>
      <c r="V145" s="174">
        <f t="shared" si="24"/>
        <v>601225.08922822506</v>
      </c>
      <c r="X145" s="172">
        <f t="shared" si="25"/>
        <v>400805.37000000005</v>
      </c>
      <c r="Y145" s="168" t="str">
        <f>IFERROR(VLOOKUP($B145,Piloto!$B$79:$H$396,4,0),"")</f>
        <v>Vendido</v>
      </c>
      <c r="Z145" s="182"/>
      <c r="AA145" s="182"/>
    </row>
    <row r="146" spans="1:27" ht="22.5" hidden="1" customHeight="1">
      <c r="A146" s="171">
        <f t="shared" si="18"/>
        <v>11</v>
      </c>
      <c r="B146" s="183">
        <v>1311</v>
      </c>
      <c r="C146" s="179">
        <v>94.05</v>
      </c>
      <c r="D146" s="179" t="s">
        <v>434</v>
      </c>
      <c r="E146" s="179"/>
      <c r="F146" s="179"/>
      <c r="G146" s="179"/>
      <c r="H146" s="178"/>
      <c r="I146" s="176"/>
      <c r="J146" s="176"/>
      <c r="K146" s="178"/>
      <c r="L146" s="177"/>
      <c r="M146" s="176"/>
      <c r="N146" s="181">
        <f>VLOOKUP($B146,Piloto!$B$79:$H$450,7,0)</f>
        <v>15907.5</v>
      </c>
      <c r="O146" s="175"/>
      <c r="P146" s="187">
        <f t="shared" si="17"/>
        <v>1496100.375</v>
      </c>
      <c r="Q146" s="181">
        <f t="shared" si="19"/>
        <v>74805.018750000003</v>
      </c>
      <c r="R146" s="181">
        <f t="shared" si="20"/>
        <v>44883.011249999996</v>
      </c>
      <c r="S146" s="181">
        <f t="shared" si="21"/>
        <v>5474.231272125</v>
      </c>
      <c r="T146" s="181">
        <f t="shared" si="22"/>
        <v>53431.728792750007</v>
      </c>
      <c r="U146" s="181">
        <f t="shared" si="23"/>
        <v>89766.022499999992</v>
      </c>
      <c r="V146" s="174">
        <f t="shared" si="24"/>
        <v>897685.65870637505</v>
      </c>
      <c r="X146" s="172">
        <f t="shared" si="25"/>
        <v>598440.15</v>
      </c>
      <c r="Y146" s="168" t="str">
        <f>IFERROR(VLOOKUP($B146,Piloto!$B$79:$H$396,4,0),"")</f>
        <v>Fora de Venda</v>
      </c>
      <c r="Z146" s="182"/>
      <c r="AA146" s="182"/>
    </row>
    <row r="147" spans="1:27" ht="22.5" hidden="1" customHeight="1">
      <c r="A147" s="171">
        <f t="shared" si="18"/>
        <v>12</v>
      </c>
      <c r="B147" s="183">
        <v>1312</v>
      </c>
      <c r="C147" s="179">
        <v>95.49</v>
      </c>
      <c r="D147" s="179" t="s">
        <v>434</v>
      </c>
      <c r="E147" s="179"/>
      <c r="F147" s="179"/>
      <c r="G147" s="179"/>
      <c r="H147" s="178"/>
      <c r="I147" s="176"/>
      <c r="J147" s="176"/>
      <c r="K147" s="178"/>
      <c r="L147" s="177"/>
      <c r="M147" s="176"/>
      <c r="N147" s="181">
        <f>VLOOKUP($B147,Piloto!$B$79:$H$450,7,0)</f>
        <v>15540.000000000002</v>
      </c>
      <c r="O147" s="175"/>
      <c r="P147" s="187">
        <f t="shared" si="17"/>
        <v>1483914.6</v>
      </c>
      <c r="Q147" s="181">
        <f t="shared" si="19"/>
        <v>74195.73000000001</v>
      </c>
      <c r="R147" s="181">
        <f t="shared" si="20"/>
        <v>44517.438000000002</v>
      </c>
      <c r="S147" s="181">
        <f t="shared" si="21"/>
        <v>5429.6435214000003</v>
      </c>
      <c r="T147" s="181">
        <f t="shared" si="22"/>
        <v>52996.526024400009</v>
      </c>
      <c r="U147" s="181">
        <f t="shared" si="23"/>
        <v>89034.876000000004</v>
      </c>
      <c r="V147" s="174">
        <f t="shared" si="24"/>
        <v>890373.98654820013</v>
      </c>
      <c r="X147" s="172">
        <f t="shared" si="25"/>
        <v>593565.84000000008</v>
      </c>
      <c r="Y147" s="168" t="str">
        <f>IFERROR(VLOOKUP($B147,Piloto!$B$79:$H$396,4,0),"")</f>
        <v>Fora de Venda</v>
      </c>
      <c r="Z147" s="182"/>
      <c r="AA147" s="182"/>
    </row>
    <row r="148" spans="1:27" ht="22.5" hidden="1" customHeight="1">
      <c r="A148" s="171">
        <f t="shared" si="18"/>
        <v>13</v>
      </c>
      <c r="B148" s="248">
        <v>1313</v>
      </c>
      <c r="C148" s="241">
        <v>54.65</v>
      </c>
      <c r="D148" s="241" t="s">
        <v>434</v>
      </c>
      <c r="E148" s="179"/>
      <c r="F148" s="179"/>
      <c r="G148" s="179"/>
      <c r="H148" s="178"/>
      <c r="I148" s="176"/>
      <c r="J148" s="176"/>
      <c r="K148" s="178"/>
      <c r="L148" s="177"/>
      <c r="M148" s="176"/>
      <c r="N148" s="181">
        <f>VLOOKUP($B148,Piloto!$B$79:$H$450,7,0)</f>
        <v>15828.615</v>
      </c>
      <c r="O148" s="175"/>
      <c r="P148" s="246">
        <f t="shared" si="17"/>
        <v>865033.80975000001</v>
      </c>
      <c r="Q148" s="247">
        <f t="shared" si="19"/>
        <v>43251.690487500004</v>
      </c>
      <c r="R148" s="247">
        <f t="shared" si="20"/>
        <v>25951.0142925</v>
      </c>
      <c r="S148" s="247">
        <f t="shared" si="21"/>
        <v>3165.1587098752498</v>
      </c>
      <c r="T148" s="247">
        <f t="shared" si="22"/>
        <v>30893.817481411505</v>
      </c>
      <c r="U148" s="247">
        <f t="shared" si="23"/>
        <v>51902.028585</v>
      </c>
      <c r="V148" s="242">
        <f t="shared" si="24"/>
        <v>519034.99142476579</v>
      </c>
      <c r="W148" s="249"/>
      <c r="X148" s="245">
        <f t="shared" si="25"/>
        <v>346013.52390000003</v>
      </c>
      <c r="Y148" s="168" t="str">
        <f>IFERROR(VLOOKUP($B148,Piloto!$B$79:$H$396,4,0),"")</f>
        <v>Vendido</v>
      </c>
      <c r="Z148" s="182"/>
      <c r="AA148" s="182"/>
    </row>
    <row r="149" spans="1:27" ht="22.5" hidden="1" customHeight="1">
      <c r="A149" s="171">
        <f t="shared" si="18"/>
        <v>14</v>
      </c>
      <c r="B149" s="248">
        <v>1314</v>
      </c>
      <c r="C149" s="241">
        <v>48.14</v>
      </c>
      <c r="D149" s="241" t="s">
        <v>434</v>
      </c>
      <c r="E149" s="179"/>
      <c r="F149" s="179"/>
      <c r="G149" s="179"/>
      <c r="H149" s="178"/>
      <c r="I149" s="176"/>
      <c r="J149" s="176"/>
      <c r="K149" s="178"/>
      <c r="L149" s="177"/>
      <c r="M149" s="176"/>
      <c r="N149" s="181">
        <f>VLOOKUP($B149,Piloto!$B$79:$H$450,7,0)</f>
        <v>15592.500000000002</v>
      </c>
      <c r="O149" s="175"/>
      <c r="P149" s="246">
        <f t="shared" si="17"/>
        <v>750622.95000000007</v>
      </c>
      <c r="Q149" s="247">
        <f t="shared" si="19"/>
        <v>37531.147500000006</v>
      </c>
      <c r="R149" s="247">
        <f t="shared" si="20"/>
        <v>22518.6885</v>
      </c>
      <c r="S149" s="247">
        <f t="shared" si="21"/>
        <v>2746.5293740500001</v>
      </c>
      <c r="T149" s="247">
        <f t="shared" si="22"/>
        <v>26807.748036300003</v>
      </c>
      <c r="U149" s="247">
        <f t="shared" si="23"/>
        <v>45037.377</v>
      </c>
      <c r="V149" s="242">
        <f t="shared" si="24"/>
        <v>450386.53059015004</v>
      </c>
      <c r="W149" s="249"/>
      <c r="X149" s="245">
        <f t="shared" si="25"/>
        <v>300249.18000000005</v>
      </c>
      <c r="Y149" s="168" t="str">
        <f>IFERROR(VLOOKUP($B149,Piloto!$B$79:$H$396,4,0),"")</f>
        <v>Vendido</v>
      </c>
      <c r="Z149" s="182"/>
      <c r="AA149" s="182"/>
    </row>
    <row r="150" spans="1:27" ht="22.5" customHeight="1">
      <c r="A150" s="171">
        <f t="shared" si="18"/>
        <v>1</v>
      </c>
      <c r="B150" s="248">
        <v>1401</v>
      </c>
      <c r="C150" s="241">
        <v>85.94</v>
      </c>
      <c r="D150" s="241" t="s">
        <v>434</v>
      </c>
      <c r="E150" s="179"/>
      <c r="F150" s="179"/>
      <c r="G150" s="179"/>
      <c r="H150" s="178"/>
      <c r="I150" s="176"/>
      <c r="J150" s="176"/>
      <c r="K150" s="178"/>
      <c r="L150" s="177"/>
      <c r="M150" s="176"/>
      <c r="N150" s="181">
        <f>VLOOKUP($B150,Piloto!$B$79:$H$450,7,0)</f>
        <v>15795.775000000001</v>
      </c>
      <c r="O150" s="175"/>
      <c r="P150" s="246">
        <f t="shared" si="17"/>
        <v>1357488.9035</v>
      </c>
      <c r="Q150" s="247">
        <f t="shared" si="19"/>
        <v>67874.445175000001</v>
      </c>
      <c r="R150" s="247">
        <f t="shared" si="20"/>
        <v>40724.667105</v>
      </c>
      <c r="S150" s="247">
        <f t="shared" si="21"/>
        <v>4967.0518979065</v>
      </c>
      <c r="T150" s="247">
        <f t="shared" si="22"/>
        <v>48481.358699599004</v>
      </c>
      <c r="U150" s="247">
        <f t="shared" si="23"/>
        <v>81449.334210000001</v>
      </c>
      <c r="V150" s="242">
        <f t="shared" si="24"/>
        <v>814516.41941135959</v>
      </c>
      <c r="W150" s="249"/>
      <c r="X150" s="245">
        <f t="shared" si="25"/>
        <v>542995.56140000001</v>
      </c>
      <c r="Y150" s="168" t="str">
        <f>IFERROR(VLOOKUP($B150,Piloto!$B$79:$H$396,4,0),"")</f>
        <v>Disponível</v>
      </c>
      <c r="Z150" s="182"/>
      <c r="AA150" s="182"/>
    </row>
    <row r="151" spans="1:27" ht="22.5" hidden="1" customHeight="1">
      <c r="A151" s="171">
        <f t="shared" si="18"/>
        <v>2</v>
      </c>
      <c r="B151" s="248">
        <v>1402</v>
      </c>
      <c r="C151" s="241">
        <v>101.4</v>
      </c>
      <c r="D151" s="241" t="s">
        <v>434</v>
      </c>
      <c r="E151" s="179"/>
      <c r="F151" s="179"/>
      <c r="G151" s="179"/>
      <c r="H151" s="178"/>
      <c r="I151" s="176"/>
      <c r="J151" s="176"/>
      <c r="K151" s="178"/>
      <c r="L151" s="177"/>
      <c r="M151" s="176"/>
      <c r="N151" s="181">
        <f>VLOOKUP($B151,Piloto!$B$79:$H$450,7,0)</f>
        <v>15592.5</v>
      </c>
      <c r="O151" s="175"/>
      <c r="P151" s="246">
        <f t="shared" si="17"/>
        <v>1581079.5</v>
      </c>
      <c r="Q151" s="247">
        <f t="shared" si="19"/>
        <v>79053.975000000006</v>
      </c>
      <c r="R151" s="247">
        <f t="shared" si="20"/>
        <v>47432.384999999995</v>
      </c>
      <c r="S151" s="247">
        <f t="shared" si="21"/>
        <v>5785.1698905000003</v>
      </c>
      <c r="T151" s="247">
        <f t="shared" si="22"/>
        <v>56466.673263000004</v>
      </c>
      <c r="U151" s="247">
        <f t="shared" si="23"/>
        <v>94864.76999999999</v>
      </c>
      <c r="V151" s="242">
        <f t="shared" si="24"/>
        <v>948674.57835150009</v>
      </c>
      <c r="W151" s="249"/>
      <c r="X151" s="245">
        <f t="shared" si="25"/>
        <v>632431.80000000005</v>
      </c>
      <c r="Y151" s="168" t="str">
        <f>IFERROR(VLOOKUP($B151,Piloto!$B$79:$H$396,4,0),"")</f>
        <v>Vendido</v>
      </c>
      <c r="Z151" s="182"/>
      <c r="AA151" s="182"/>
    </row>
    <row r="152" spans="1:27" ht="22.5" hidden="1" customHeight="1">
      <c r="A152" s="171">
        <f t="shared" si="18"/>
        <v>3</v>
      </c>
      <c r="B152" s="183">
        <v>1403</v>
      </c>
      <c r="C152" s="179">
        <v>142.29</v>
      </c>
      <c r="D152" s="179" t="s">
        <v>434</v>
      </c>
      <c r="E152" s="179"/>
      <c r="F152" s="179"/>
      <c r="G152" s="179"/>
      <c r="H152" s="178"/>
      <c r="I152" s="176"/>
      <c r="J152" s="176"/>
      <c r="K152" s="178"/>
      <c r="L152" s="177"/>
      <c r="M152" s="176"/>
      <c r="N152" s="181">
        <f>VLOOKUP($B152,Piloto!$B$79:$H$450,7,0)</f>
        <v>15907.500000000004</v>
      </c>
      <c r="O152" s="175"/>
      <c r="P152" s="187">
        <f t="shared" ref="P152:P215" si="26">C152*N152</f>
        <v>2263478.1750000003</v>
      </c>
      <c r="Q152" s="181">
        <f t="shared" si="19"/>
        <v>113173.90875000002</v>
      </c>
      <c r="R152" s="181">
        <f t="shared" si="20"/>
        <v>67904.345250000013</v>
      </c>
      <c r="S152" s="181">
        <f t="shared" si="21"/>
        <v>8282.0666423250004</v>
      </c>
      <c r="T152" s="181">
        <f t="shared" si="22"/>
        <v>80837.85954195002</v>
      </c>
      <c r="U152" s="181">
        <f t="shared" si="23"/>
        <v>135808.69050000003</v>
      </c>
      <c r="V152" s="174">
        <f t="shared" si="24"/>
        <v>1358125.3841289752</v>
      </c>
      <c r="X152" s="172">
        <f t="shared" si="25"/>
        <v>905391.27000000014</v>
      </c>
      <c r="Y152" s="168" t="str">
        <f>IFERROR(VLOOKUP($B152,Piloto!$B$79:$H$396,4,0),"")</f>
        <v>Vendido</v>
      </c>
      <c r="Z152" s="182"/>
      <c r="AA152" s="182"/>
    </row>
    <row r="153" spans="1:27" ht="22.5" hidden="1" customHeight="1">
      <c r="A153" s="171">
        <f t="shared" si="18"/>
        <v>4</v>
      </c>
      <c r="B153" s="183">
        <v>1404</v>
      </c>
      <c r="C153" s="179">
        <v>57.52</v>
      </c>
      <c r="D153" s="179" t="s">
        <v>434</v>
      </c>
      <c r="E153" s="179"/>
      <c r="F153" s="179"/>
      <c r="G153" s="179"/>
      <c r="H153" s="178"/>
      <c r="I153" s="176"/>
      <c r="J153" s="176"/>
      <c r="K153" s="178"/>
      <c r="L153" s="177"/>
      <c r="M153" s="176"/>
      <c r="N153" s="181">
        <f>VLOOKUP($B153,Piloto!$B$79:$H$450,7,0)</f>
        <v>15907.5</v>
      </c>
      <c r="O153" s="175"/>
      <c r="P153" s="187">
        <f t="shared" si="26"/>
        <v>914999.4</v>
      </c>
      <c r="Q153" s="181">
        <f t="shared" si="19"/>
        <v>45749.97</v>
      </c>
      <c r="R153" s="181">
        <f t="shared" si="20"/>
        <v>27449.982</v>
      </c>
      <c r="S153" s="181">
        <f t="shared" si="21"/>
        <v>3347.9828046000002</v>
      </c>
      <c r="T153" s="181">
        <f t="shared" si="22"/>
        <v>32678.288571600002</v>
      </c>
      <c r="U153" s="181">
        <f t="shared" si="23"/>
        <v>54899.964</v>
      </c>
      <c r="V153" s="174">
        <f t="shared" si="24"/>
        <v>549015.19498979999</v>
      </c>
      <c r="X153" s="172">
        <f t="shared" si="25"/>
        <v>365999.76</v>
      </c>
      <c r="Y153" s="168" t="str">
        <f>IFERROR(VLOOKUP($B153,Piloto!$B$79:$H$396,4,0),"")</f>
        <v>Vendido</v>
      </c>
      <c r="Z153" s="182"/>
      <c r="AA153" s="182"/>
    </row>
    <row r="154" spans="1:27" ht="22.5" hidden="1" customHeight="1">
      <c r="A154" s="171">
        <f t="shared" si="18"/>
        <v>5</v>
      </c>
      <c r="B154" s="183">
        <v>1405</v>
      </c>
      <c r="C154" s="179">
        <v>51</v>
      </c>
      <c r="D154" s="179" t="s">
        <v>434</v>
      </c>
      <c r="E154" s="179"/>
      <c r="F154" s="179"/>
      <c r="G154" s="179"/>
      <c r="H154" s="178"/>
      <c r="I154" s="176"/>
      <c r="J154" s="176"/>
      <c r="K154" s="178"/>
      <c r="L154" s="177"/>
      <c r="M154" s="176"/>
      <c r="N154" s="181">
        <f>VLOOKUP($B154,Piloto!$B$79:$H$450,7,0)</f>
        <v>15907.5</v>
      </c>
      <c r="O154" s="175"/>
      <c r="P154" s="187">
        <f t="shared" si="26"/>
        <v>811282.5</v>
      </c>
      <c r="Q154" s="181">
        <f t="shared" si="19"/>
        <v>40564.125</v>
      </c>
      <c r="R154" s="181">
        <f t="shared" si="20"/>
        <v>24338.474999999999</v>
      </c>
      <c r="S154" s="181">
        <f t="shared" si="21"/>
        <v>2968.4826674999999</v>
      </c>
      <c r="T154" s="181">
        <f t="shared" si="22"/>
        <v>28974.143205000004</v>
      </c>
      <c r="U154" s="181">
        <f t="shared" si="23"/>
        <v>48676.95</v>
      </c>
      <c r="V154" s="174">
        <f t="shared" si="24"/>
        <v>486783.29180250003</v>
      </c>
      <c r="X154" s="172">
        <f t="shared" si="25"/>
        <v>324513</v>
      </c>
      <c r="Y154" s="168" t="str">
        <f>IFERROR(VLOOKUP($B154,Piloto!$B$79:$H$396,4,0),"")</f>
        <v>Vendido</v>
      </c>
      <c r="Z154" s="182"/>
      <c r="AA154" s="182"/>
    </row>
    <row r="155" spans="1:27" ht="22.5" hidden="1" customHeight="1">
      <c r="A155" s="171">
        <f t="shared" si="18"/>
        <v>6</v>
      </c>
      <c r="B155" s="183">
        <v>1406</v>
      </c>
      <c r="C155" s="179">
        <v>47.15</v>
      </c>
      <c r="D155" s="179" t="s">
        <v>434</v>
      </c>
      <c r="E155" s="179"/>
      <c r="F155" s="179"/>
      <c r="G155" s="179"/>
      <c r="H155" s="178"/>
      <c r="I155" s="176"/>
      <c r="J155" s="176"/>
      <c r="K155" s="178"/>
      <c r="L155" s="177"/>
      <c r="M155" s="176"/>
      <c r="N155" s="181">
        <f>VLOOKUP($B155,Piloto!$B$79:$H$450,7,0)</f>
        <v>15907.5</v>
      </c>
      <c r="O155" s="175"/>
      <c r="P155" s="187">
        <f t="shared" si="26"/>
        <v>750038.625</v>
      </c>
      <c r="Q155" s="181">
        <f t="shared" si="19"/>
        <v>37501.931250000001</v>
      </c>
      <c r="R155" s="181">
        <f t="shared" si="20"/>
        <v>22501.158749999999</v>
      </c>
      <c r="S155" s="181">
        <f t="shared" si="21"/>
        <v>2744.391328875</v>
      </c>
      <c r="T155" s="181">
        <f t="shared" si="22"/>
        <v>26786.879453250003</v>
      </c>
      <c r="U155" s="181">
        <f t="shared" si="23"/>
        <v>45002.317499999997</v>
      </c>
      <c r="V155" s="174">
        <f t="shared" si="24"/>
        <v>450035.92565662501</v>
      </c>
      <c r="X155" s="172">
        <f t="shared" si="25"/>
        <v>300015.45</v>
      </c>
      <c r="Y155" s="168" t="str">
        <f>IFERROR(VLOOKUP($B155,Piloto!$B$79:$H$396,4,0),"")</f>
        <v>Vendido</v>
      </c>
      <c r="Z155" s="182"/>
      <c r="AA155" s="182"/>
    </row>
    <row r="156" spans="1:27" ht="22.5" hidden="1" customHeight="1">
      <c r="A156" s="171">
        <f t="shared" si="18"/>
        <v>7</v>
      </c>
      <c r="B156" s="183">
        <v>1407</v>
      </c>
      <c r="C156" s="179">
        <v>51.95</v>
      </c>
      <c r="D156" s="179" t="s">
        <v>434</v>
      </c>
      <c r="E156" s="179"/>
      <c r="F156" s="179"/>
      <c r="G156" s="179"/>
      <c r="H156" s="178"/>
      <c r="I156" s="176"/>
      <c r="J156" s="176"/>
      <c r="K156" s="178"/>
      <c r="L156" s="177"/>
      <c r="M156" s="176"/>
      <c r="N156" s="181">
        <f>VLOOKUP($B156,Piloto!$B$79:$H$450,7,0)</f>
        <v>15907.5</v>
      </c>
      <c r="O156" s="175"/>
      <c r="P156" s="187">
        <f t="shared" si="26"/>
        <v>826394.625</v>
      </c>
      <c r="Q156" s="181">
        <f t="shared" si="19"/>
        <v>41319.731250000004</v>
      </c>
      <c r="R156" s="181">
        <f t="shared" si="20"/>
        <v>24791.838749999999</v>
      </c>
      <c r="S156" s="181">
        <f t="shared" si="21"/>
        <v>3023.7779328749998</v>
      </c>
      <c r="T156" s="181">
        <f t="shared" si="22"/>
        <v>29513.857637250003</v>
      </c>
      <c r="U156" s="181">
        <f t="shared" si="23"/>
        <v>49583.677499999998</v>
      </c>
      <c r="V156" s="174">
        <f t="shared" si="24"/>
        <v>495850.82370862504</v>
      </c>
      <c r="X156" s="172">
        <f t="shared" si="25"/>
        <v>330557.85000000003</v>
      </c>
      <c r="Y156" s="168" t="str">
        <f>IFERROR(VLOOKUP($B156,Piloto!$B$79:$H$396,4,0),"")</f>
        <v>Vendido</v>
      </c>
      <c r="Z156" s="182"/>
      <c r="AA156" s="182"/>
    </row>
    <row r="157" spans="1:27" ht="22.5" hidden="1" customHeight="1">
      <c r="A157" s="171">
        <f t="shared" si="18"/>
        <v>8</v>
      </c>
      <c r="B157" s="183">
        <v>1408</v>
      </c>
      <c r="C157" s="179">
        <v>48.77</v>
      </c>
      <c r="D157" s="179" t="s">
        <v>434</v>
      </c>
      <c r="E157" s="179"/>
      <c r="F157" s="179"/>
      <c r="G157" s="179"/>
      <c r="H157" s="178"/>
      <c r="I157" s="176"/>
      <c r="J157" s="176"/>
      <c r="K157" s="178"/>
      <c r="L157" s="177"/>
      <c r="M157" s="176"/>
      <c r="N157" s="181">
        <f>VLOOKUP($B157,Piloto!$B$79:$H$450,7,0)</f>
        <v>15907.5</v>
      </c>
      <c r="O157" s="175"/>
      <c r="P157" s="187">
        <f t="shared" si="26"/>
        <v>775808.77500000002</v>
      </c>
      <c r="Q157" s="181">
        <f t="shared" si="19"/>
        <v>38790.438750000001</v>
      </c>
      <c r="R157" s="181">
        <f t="shared" si="20"/>
        <v>23274.26325</v>
      </c>
      <c r="S157" s="181">
        <f t="shared" si="21"/>
        <v>2838.6843077250001</v>
      </c>
      <c r="T157" s="181">
        <f t="shared" si="22"/>
        <v>27707.234590350003</v>
      </c>
      <c r="U157" s="181">
        <f t="shared" si="23"/>
        <v>46548.5265</v>
      </c>
      <c r="V157" s="174">
        <f t="shared" si="24"/>
        <v>465498.45374917495</v>
      </c>
      <c r="X157" s="172">
        <f t="shared" si="25"/>
        <v>310323.51</v>
      </c>
      <c r="Y157" s="168" t="str">
        <f>IFERROR(VLOOKUP($B157,Piloto!$B$79:$H$396,4,0),"")</f>
        <v>Vendido</v>
      </c>
      <c r="Z157" s="182"/>
      <c r="AA157" s="182"/>
    </row>
    <row r="158" spans="1:27" ht="22.5" hidden="1" customHeight="1">
      <c r="A158" s="171">
        <f t="shared" si="18"/>
        <v>9</v>
      </c>
      <c r="B158" s="183">
        <v>1409</v>
      </c>
      <c r="C158" s="179">
        <v>49.39</v>
      </c>
      <c r="D158" s="179" t="s">
        <v>434</v>
      </c>
      <c r="E158" s="179"/>
      <c r="F158" s="179"/>
      <c r="G158" s="179"/>
      <c r="H158" s="178"/>
      <c r="I158" s="176"/>
      <c r="J158" s="176"/>
      <c r="K158" s="178"/>
      <c r="L158" s="177"/>
      <c r="M158" s="176"/>
      <c r="N158" s="181">
        <f>VLOOKUP($B158,Piloto!$B$79:$H$450,7,0)</f>
        <v>15907.5</v>
      </c>
      <c r="O158" s="175"/>
      <c r="P158" s="187">
        <f t="shared" si="26"/>
        <v>785671.42500000005</v>
      </c>
      <c r="Q158" s="181">
        <f t="shared" si="19"/>
        <v>39283.571250000001</v>
      </c>
      <c r="R158" s="181">
        <f t="shared" si="20"/>
        <v>23570.142749999999</v>
      </c>
      <c r="S158" s="181">
        <f t="shared" si="21"/>
        <v>2874.7717440750002</v>
      </c>
      <c r="T158" s="181">
        <f t="shared" si="22"/>
        <v>28059.469272450006</v>
      </c>
      <c r="U158" s="181">
        <f t="shared" si="23"/>
        <v>47140.285499999998</v>
      </c>
      <c r="V158" s="174">
        <f t="shared" si="24"/>
        <v>471416.21141422499</v>
      </c>
      <c r="X158" s="172">
        <f t="shared" si="25"/>
        <v>314268.57</v>
      </c>
      <c r="Y158" s="168" t="str">
        <f>IFERROR(VLOOKUP($B158,Piloto!$B$79:$H$396,4,0),"")</f>
        <v>Vendido</v>
      </c>
      <c r="Z158" s="182"/>
      <c r="AA158" s="182"/>
    </row>
    <row r="159" spans="1:27" ht="22.5" hidden="1" customHeight="1">
      <c r="A159" s="171">
        <f t="shared" si="18"/>
        <v>10</v>
      </c>
      <c r="B159" s="183">
        <v>1410</v>
      </c>
      <c r="C159" s="179">
        <v>62.99</v>
      </c>
      <c r="D159" s="179" t="s">
        <v>434</v>
      </c>
      <c r="E159" s="179"/>
      <c r="F159" s="179"/>
      <c r="G159" s="179"/>
      <c r="H159" s="178"/>
      <c r="I159" s="176"/>
      <c r="J159" s="176"/>
      <c r="K159" s="178"/>
      <c r="L159" s="177"/>
      <c r="M159" s="176"/>
      <c r="N159" s="181">
        <f>VLOOKUP($B159,Piloto!$B$79:$H$450,7,0)</f>
        <v>15907.5</v>
      </c>
      <c r="O159" s="175"/>
      <c r="P159" s="187">
        <f t="shared" si="26"/>
        <v>1002013.425</v>
      </c>
      <c r="Q159" s="181">
        <f t="shared" si="19"/>
        <v>50100.671250000007</v>
      </c>
      <c r="R159" s="181">
        <f t="shared" si="20"/>
        <v>30060.402750000001</v>
      </c>
      <c r="S159" s="181">
        <f t="shared" si="21"/>
        <v>3666.3671220750002</v>
      </c>
      <c r="T159" s="181">
        <f t="shared" si="22"/>
        <v>35785.907460450006</v>
      </c>
      <c r="U159" s="181">
        <f t="shared" si="23"/>
        <v>60120.805500000002</v>
      </c>
      <c r="V159" s="174">
        <f t="shared" si="24"/>
        <v>601225.08922822506</v>
      </c>
      <c r="X159" s="172">
        <f t="shared" si="25"/>
        <v>400805.37000000005</v>
      </c>
      <c r="Y159" s="168" t="str">
        <f>IFERROR(VLOOKUP($B159,Piloto!$B$79:$H$396,4,0),"")</f>
        <v>Vendido</v>
      </c>
      <c r="Z159" s="182"/>
      <c r="AA159" s="182"/>
    </row>
    <row r="160" spans="1:27" ht="22.5" hidden="1" customHeight="1">
      <c r="A160" s="171">
        <f t="shared" si="18"/>
        <v>11</v>
      </c>
      <c r="B160" s="183">
        <v>1411</v>
      </c>
      <c r="C160" s="179">
        <v>94.05</v>
      </c>
      <c r="D160" s="179" t="s">
        <v>434</v>
      </c>
      <c r="E160" s="179"/>
      <c r="F160" s="179"/>
      <c r="G160" s="179"/>
      <c r="H160" s="178"/>
      <c r="I160" s="176"/>
      <c r="J160" s="176"/>
      <c r="K160" s="178"/>
      <c r="L160" s="177"/>
      <c r="M160" s="176"/>
      <c r="N160" s="181">
        <f>VLOOKUP($B160,Piloto!$B$79:$H$450,7,0)</f>
        <v>15907.5</v>
      </c>
      <c r="O160" s="175"/>
      <c r="P160" s="187">
        <f t="shared" si="26"/>
        <v>1496100.375</v>
      </c>
      <c r="Q160" s="181">
        <f t="shared" si="19"/>
        <v>74805.018750000003</v>
      </c>
      <c r="R160" s="181">
        <f t="shared" si="20"/>
        <v>44883.011249999996</v>
      </c>
      <c r="S160" s="181">
        <f t="shared" si="21"/>
        <v>5474.231272125</v>
      </c>
      <c r="T160" s="181">
        <f t="shared" si="22"/>
        <v>53431.728792750007</v>
      </c>
      <c r="U160" s="181">
        <f t="shared" si="23"/>
        <v>89766.022499999992</v>
      </c>
      <c r="V160" s="174">
        <f t="shared" si="24"/>
        <v>897685.65870637505</v>
      </c>
      <c r="X160" s="172">
        <f t="shared" si="25"/>
        <v>598440.15</v>
      </c>
      <c r="Y160" s="168" t="str">
        <f>IFERROR(VLOOKUP($B160,Piloto!$B$79:$H$396,4,0),"")</f>
        <v>Vendido</v>
      </c>
      <c r="Z160" s="182"/>
      <c r="AA160" s="182"/>
    </row>
    <row r="161" spans="1:27" ht="22.5" customHeight="1">
      <c r="A161" s="171">
        <f t="shared" si="18"/>
        <v>12</v>
      </c>
      <c r="B161" s="248">
        <v>1412</v>
      </c>
      <c r="C161" s="241">
        <v>95.49</v>
      </c>
      <c r="D161" s="241" t="s">
        <v>434</v>
      </c>
      <c r="E161" s="179"/>
      <c r="F161" s="179"/>
      <c r="G161" s="179"/>
      <c r="H161" s="178"/>
      <c r="I161" s="176"/>
      <c r="J161" s="176"/>
      <c r="K161" s="178"/>
      <c r="L161" s="177"/>
      <c r="M161" s="176"/>
      <c r="N161" s="181">
        <f>VLOOKUP($B161,Piloto!$B$79:$H$450,7,0)</f>
        <v>15849.32</v>
      </c>
      <c r="O161" s="175"/>
      <c r="P161" s="246">
        <f t="shared" si="26"/>
        <v>1513451.5667999999</v>
      </c>
      <c r="Q161" s="247">
        <f t="shared" si="19"/>
        <v>75672.578339999993</v>
      </c>
      <c r="R161" s="247">
        <f t="shared" si="20"/>
        <v>45403.547003999993</v>
      </c>
      <c r="S161" s="247">
        <f t="shared" si="21"/>
        <v>5537.7192829211999</v>
      </c>
      <c r="T161" s="247">
        <f t="shared" si="22"/>
        <v>54051.409256695202</v>
      </c>
      <c r="U161" s="247">
        <f t="shared" si="23"/>
        <v>90807.094007999985</v>
      </c>
      <c r="V161" s="242">
        <f t="shared" si="24"/>
        <v>908096.66875663551</v>
      </c>
      <c r="W161" s="249"/>
      <c r="X161" s="245">
        <f t="shared" si="25"/>
        <v>605380.62671999994</v>
      </c>
      <c r="Y161" s="168" t="str">
        <f>IFERROR(VLOOKUP($B161,Piloto!$B$79:$H$396,4,0),"")</f>
        <v>Disponível</v>
      </c>
      <c r="Z161" s="182"/>
      <c r="AA161" s="182"/>
    </row>
    <row r="162" spans="1:27" ht="22.5" hidden="1" customHeight="1">
      <c r="A162" s="171">
        <f t="shared" si="18"/>
        <v>13</v>
      </c>
      <c r="B162" s="248">
        <v>1413</v>
      </c>
      <c r="C162" s="241">
        <v>54.65</v>
      </c>
      <c r="D162" s="241" t="s">
        <v>434</v>
      </c>
      <c r="E162" s="179"/>
      <c r="F162" s="179"/>
      <c r="G162" s="179"/>
      <c r="H162" s="178"/>
      <c r="I162" s="176"/>
      <c r="J162" s="176"/>
      <c r="K162" s="178"/>
      <c r="L162" s="177"/>
      <c r="M162" s="176"/>
      <c r="N162" s="181">
        <f>VLOOKUP($B162,Piloto!$B$79:$H$450,7,0)</f>
        <v>15592.5</v>
      </c>
      <c r="O162" s="175"/>
      <c r="P162" s="246">
        <f t="shared" si="26"/>
        <v>852130.125</v>
      </c>
      <c r="Q162" s="247">
        <f t="shared" si="19"/>
        <v>42606.506250000006</v>
      </c>
      <c r="R162" s="247">
        <f t="shared" si="20"/>
        <v>25563.903749999998</v>
      </c>
      <c r="S162" s="247">
        <f t="shared" si="21"/>
        <v>3117.9441273749999</v>
      </c>
      <c r="T162" s="247">
        <f t="shared" si="22"/>
        <v>30432.975284250002</v>
      </c>
      <c r="U162" s="247">
        <f t="shared" si="23"/>
        <v>51127.807499999995</v>
      </c>
      <c r="V162" s="242">
        <f t="shared" si="24"/>
        <v>511292.56121212506</v>
      </c>
      <c r="W162" s="249"/>
      <c r="X162" s="245">
        <f t="shared" si="25"/>
        <v>340852.05000000005</v>
      </c>
      <c r="Y162" s="168" t="str">
        <f>IFERROR(VLOOKUP($B162,Piloto!$B$79:$H$396,4,0),"")</f>
        <v>Vendido</v>
      </c>
      <c r="Z162" s="182"/>
      <c r="AA162" s="182"/>
    </row>
    <row r="163" spans="1:27" ht="22.5" hidden="1" customHeight="1">
      <c r="A163" s="171">
        <f t="shared" si="18"/>
        <v>14</v>
      </c>
      <c r="B163" s="248">
        <v>1414</v>
      </c>
      <c r="C163" s="241">
        <v>48.14</v>
      </c>
      <c r="D163" s="241" t="s">
        <v>434</v>
      </c>
      <c r="E163" s="179"/>
      <c r="F163" s="179"/>
      <c r="G163" s="179"/>
      <c r="H163" s="178"/>
      <c r="I163" s="176"/>
      <c r="J163" s="176"/>
      <c r="K163" s="178"/>
      <c r="L163" s="177"/>
      <c r="M163" s="176"/>
      <c r="N163" s="181">
        <f>VLOOKUP($B163,Piloto!$B$79:$H$450,7,0)</f>
        <v>15592.500000000002</v>
      </c>
      <c r="O163" s="175"/>
      <c r="P163" s="246">
        <f t="shared" si="26"/>
        <v>750622.95000000007</v>
      </c>
      <c r="Q163" s="247">
        <f t="shared" si="19"/>
        <v>37531.147500000006</v>
      </c>
      <c r="R163" s="247">
        <f t="shared" si="20"/>
        <v>22518.6885</v>
      </c>
      <c r="S163" s="247">
        <f t="shared" si="21"/>
        <v>2746.5293740500001</v>
      </c>
      <c r="T163" s="247">
        <f t="shared" si="22"/>
        <v>26807.748036300003</v>
      </c>
      <c r="U163" s="247">
        <f t="shared" si="23"/>
        <v>45037.377</v>
      </c>
      <c r="V163" s="242">
        <f t="shared" si="24"/>
        <v>450386.53059015004</v>
      </c>
      <c r="W163" s="249"/>
      <c r="X163" s="245">
        <f t="shared" si="25"/>
        <v>300249.18000000005</v>
      </c>
      <c r="Y163" s="168" t="str">
        <f>IFERROR(VLOOKUP($B163,Piloto!$B$79:$H$396,4,0),"")</f>
        <v>Vendido</v>
      </c>
      <c r="Z163" s="182"/>
      <c r="AA163" s="182"/>
    </row>
    <row r="164" spans="1:27" ht="22.5" hidden="1" customHeight="1">
      <c r="A164" s="171">
        <f t="shared" si="18"/>
        <v>1</v>
      </c>
      <c r="B164" s="248">
        <v>1501</v>
      </c>
      <c r="C164" s="241">
        <v>85.94</v>
      </c>
      <c r="D164" s="241" t="s">
        <v>434</v>
      </c>
      <c r="E164" s="179"/>
      <c r="F164" s="179"/>
      <c r="G164" s="179"/>
      <c r="H164" s="178"/>
      <c r="I164" s="176"/>
      <c r="J164" s="176"/>
      <c r="K164" s="178"/>
      <c r="L164" s="177"/>
      <c r="M164" s="176"/>
      <c r="N164" s="181">
        <f>VLOOKUP($B164,Piloto!$B$79:$H$450,7,0)</f>
        <v>15645.000000000002</v>
      </c>
      <c r="O164" s="175"/>
      <c r="P164" s="246">
        <f t="shared" si="26"/>
        <v>1344531.3</v>
      </c>
      <c r="Q164" s="247">
        <f t="shared" si="19"/>
        <v>67226.565000000002</v>
      </c>
      <c r="R164" s="247">
        <f t="shared" si="20"/>
        <v>40335.938999999998</v>
      </c>
      <c r="S164" s="247">
        <f t="shared" si="21"/>
        <v>4919.6400266999999</v>
      </c>
      <c r="T164" s="247">
        <f t="shared" si="22"/>
        <v>48018.590848200009</v>
      </c>
      <c r="U164" s="247">
        <f t="shared" si="23"/>
        <v>80671.877999999997</v>
      </c>
      <c r="V164" s="242">
        <f t="shared" si="24"/>
        <v>806741.6370321</v>
      </c>
      <c r="W164" s="249"/>
      <c r="X164" s="245">
        <f t="shared" si="25"/>
        <v>537812.52</v>
      </c>
      <c r="Y164" s="168" t="str">
        <f>IFERROR(VLOOKUP($B164,Piloto!$B$79:$H$396,4,0),"")</f>
        <v>Vendido</v>
      </c>
      <c r="Z164" s="182"/>
      <c r="AA164" s="182"/>
    </row>
    <row r="165" spans="1:27" ht="22.5" hidden="1" customHeight="1">
      <c r="A165" s="171">
        <f t="shared" si="18"/>
        <v>2</v>
      </c>
      <c r="B165" s="183">
        <v>1502</v>
      </c>
      <c r="C165" s="179">
        <v>101.4</v>
      </c>
      <c r="D165" s="179" t="s">
        <v>434</v>
      </c>
      <c r="E165" s="179"/>
      <c r="F165" s="179"/>
      <c r="G165" s="179"/>
      <c r="H165" s="178"/>
      <c r="I165" s="176"/>
      <c r="J165" s="176"/>
      <c r="K165" s="178"/>
      <c r="L165" s="177"/>
      <c r="M165" s="176"/>
      <c r="N165" s="181">
        <f>VLOOKUP($B165,Piloto!$B$79:$H$450,7,0)</f>
        <v>15697.5</v>
      </c>
      <c r="O165" s="175"/>
      <c r="P165" s="187">
        <f t="shared" si="26"/>
        <v>1591726.5</v>
      </c>
      <c r="Q165" s="181">
        <f t="shared" si="19"/>
        <v>79586.325000000012</v>
      </c>
      <c r="R165" s="181">
        <f t="shared" si="20"/>
        <v>47751.794999999998</v>
      </c>
      <c r="S165" s="181">
        <f t="shared" si="21"/>
        <v>5824.1272634999996</v>
      </c>
      <c r="T165" s="181">
        <f t="shared" si="22"/>
        <v>56846.920221000008</v>
      </c>
      <c r="U165" s="181">
        <f t="shared" si="23"/>
        <v>95503.59</v>
      </c>
      <c r="V165" s="174">
        <f t="shared" si="24"/>
        <v>955062.95935050002</v>
      </c>
      <c r="X165" s="172">
        <f t="shared" si="25"/>
        <v>636690.60000000009</v>
      </c>
      <c r="Y165" s="168" t="str">
        <f>IFERROR(VLOOKUP($B165,Piloto!$B$79:$H$396,4,0),"")</f>
        <v>Vendido</v>
      </c>
      <c r="Z165" s="182"/>
      <c r="AA165" s="182"/>
    </row>
    <row r="166" spans="1:27" ht="22.5" hidden="1" customHeight="1">
      <c r="A166" s="171">
        <f t="shared" si="18"/>
        <v>3</v>
      </c>
      <c r="B166" s="183">
        <v>1503</v>
      </c>
      <c r="C166" s="179">
        <v>142.29</v>
      </c>
      <c r="D166" s="179" t="s">
        <v>434</v>
      </c>
      <c r="E166" s="179"/>
      <c r="F166" s="179"/>
      <c r="G166" s="179"/>
      <c r="H166" s="178"/>
      <c r="I166" s="176"/>
      <c r="J166" s="176"/>
      <c r="K166" s="178"/>
      <c r="L166" s="177"/>
      <c r="M166" s="176"/>
      <c r="N166" s="181">
        <f>VLOOKUP($B166,Piloto!$B$79:$H$450,7,0)</f>
        <v>15907.500000000004</v>
      </c>
      <c r="O166" s="175"/>
      <c r="P166" s="187">
        <f t="shared" si="26"/>
        <v>2263478.1750000003</v>
      </c>
      <c r="Q166" s="181">
        <f t="shared" si="19"/>
        <v>113173.90875000002</v>
      </c>
      <c r="R166" s="181">
        <f t="shared" si="20"/>
        <v>67904.345250000013</v>
      </c>
      <c r="S166" s="181">
        <f t="shared" si="21"/>
        <v>8282.0666423250004</v>
      </c>
      <c r="T166" s="181">
        <f t="shared" si="22"/>
        <v>80837.85954195002</v>
      </c>
      <c r="U166" s="181">
        <f t="shared" si="23"/>
        <v>135808.69050000003</v>
      </c>
      <c r="V166" s="174">
        <f t="shared" si="24"/>
        <v>1358125.3841289752</v>
      </c>
      <c r="X166" s="172">
        <f t="shared" si="25"/>
        <v>905391.27000000014</v>
      </c>
      <c r="Y166" s="168" t="str">
        <f>IFERROR(VLOOKUP($B166,Piloto!$B$79:$H$396,4,0),"")</f>
        <v>Vendido</v>
      </c>
      <c r="Z166" s="182"/>
      <c r="AA166" s="182"/>
    </row>
    <row r="167" spans="1:27" ht="22.5" hidden="1" customHeight="1">
      <c r="A167" s="171">
        <f t="shared" si="18"/>
        <v>4</v>
      </c>
      <c r="B167" s="183">
        <v>1504</v>
      </c>
      <c r="C167" s="179">
        <v>57.52</v>
      </c>
      <c r="D167" s="179" t="s">
        <v>434</v>
      </c>
      <c r="E167" s="179"/>
      <c r="F167" s="179"/>
      <c r="G167" s="179"/>
      <c r="H167" s="178"/>
      <c r="I167" s="176"/>
      <c r="J167" s="176"/>
      <c r="K167" s="178"/>
      <c r="L167" s="177"/>
      <c r="M167" s="176"/>
      <c r="N167" s="181">
        <f>VLOOKUP($B167,Piloto!$B$79:$H$450,7,0)</f>
        <v>15907.5</v>
      </c>
      <c r="O167" s="175"/>
      <c r="P167" s="187">
        <f t="shared" si="26"/>
        <v>914999.4</v>
      </c>
      <c r="Q167" s="181">
        <f t="shared" si="19"/>
        <v>45749.97</v>
      </c>
      <c r="R167" s="181">
        <f t="shared" si="20"/>
        <v>27449.982</v>
      </c>
      <c r="S167" s="181">
        <f t="shared" si="21"/>
        <v>3347.9828046000002</v>
      </c>
      <c r="T167" s="181">
        <f t="shared" si="22"/>
        <v>32678.288571600002</v>
      </c>
      <c r="U167" s="181">
        <f t="shared" si="23"/>
        <v>54899.964</v>
      </c>
      <c r="V167" s="174">
        <f t="shared" si="24"/>
        <v>549015.19498979999</v>
      </c>
      <c r="X167" s="172">
        <f t="shared" si="25"/>
        <v>365999.76</v>
      </c>
      <c r="Y167" s="168" t="str">
        <f>IFERROR(VLOOKUP($B167,Piloto!$B$79:$H$396,4,0),"")</f>
        <v>Fora de Venda</v>
      </c>
      <c r="Z167" s="182"/>
      <c r="AA167" s="182"/>
    </row>
    <row r="168" spans="1:27" ht="22.5" hidden="1" customHeight="1">
      <c r="A168" s="171">
        <f t="shared" si="18"/>
        <v>5</v>
      </c>
      <c r="B168" s="183">
        <v>1505</v>
      </c>
      <c r="C168" s="179">
        <v>51</v>
      </c>
      <c r="D168" s="179" t="s">
        <v>434</v>
      </c>
      <c r="E168" s="179"/>
      <c r="F168" s="179"/>
      <c r="G168" s="179"/>
      <c r="H168" s="178"/>
      <c r="I168" s="176"/>
      <c r="J168" s="176"/>
      <c r="K168" s="178"/>
      <c r="L168" s="177"/>
      <c r="M168" s="176"/>
      <c r="N168" s="181">
        <f>VLOOKUP($B168,Piloto!$B$79:$H$450,7,0)</f>
        <v>15907.5</v>
      </c>
      <c r="O168" s="175"/>
      <c r="P168" s="187">
        <f t="shared" si="26"/>
        <v>811282.5</v>
      </c>
      <c r="Q168" s="181">
        <f t="shared" si="19"/>
        <v>40564.125</v>
      </c>
      <c r="R168" s="181">
        <f t="shared" si="20"/>
        <v>24338.474999999999</v>
      </c>
      <c r="S168" s="181">
        <f t="shared" si="21"/>
        <v>2968.4826674999999</v>
      </c>
      <c r="T168" s="181">
        <f t="shared" si="22"/>
        <v>28974.143205000004</v>
      </c>
      <c r="U168" s="181">
        <f t="shared" si="23"/>
        <v>48676.95</v>
      </c>
      <c r="V168" s="174">
        <f t="shared" si="24"/>
        <v>486783.29180250003</v>
      </c>
      <c r="X168" s="172">
        <f t="shared" si="25"/>
        <v>324513</v>
      </c>
      <c r="Y168" s="168" t="str">
        <f>IFERROR(VLOOKUP($B168,Piloto!$B$79:$H$396,4,0),"")</f>
        <v>Fora de Venda</v>
      </c>
      <c r="Z168" s="182"/>
      <c r="AA168" s="182"/>
    </row>
    <row r="169" spans="1:27" ht="22.5" hidden="1" customHeight="1">
      <c r="A169" s="171">
        <f t="shared" si="18"/>
        <v>6</v>
      </c>
      <c r="B169" s="183">
        <v>1506</v>
      </c>
      <c r="C169" s="179">
        <v>47.15</v>
      </c>
      <c r="D169" s="179" t="s">
        <v>434</v>
      </c>
      <c r="E169" s="179"/>
      <c r="F169" s="179"/>
      <c r="G169" s="179"/>
      <c r="H169" s="178"/>
      <c r="I169" s="176"/>
      <c r="J169" s="176"/>
      <c r="K169" s="178"/>
      <c r="L169" s="177"/>
      <c r="M169" s="176"/>
      <c r="N169" s="181">
        <f>VLOOKUP($B169,Piloto!$B$79:$H$450,7,0)</f>
        <v>15907.5</v>
      </c>
      <c r="O169" s="175"/>
      <c r="P169" s="187">
        <f t="shared" si="26"/>
        <v>750038.625</v>
      </c>
      <c r="Q169" s="181">
        <f t="shared" si="19"/>
        <v>37501.931250000001</v>
      </c>
      <c r="R169" s="181">
        <f t="shared" si="20"/>
        <v>22501.158749999999</v>
      </c>
      <c r="S169" s="181">
        <f t="shared" si="21"/>
        <v>2744.391328875</v>
      </c>
      <c r="T169" s="181">
        <f t="shared" si="22"/>
        <v>26786.879453250003</v>
      </c>
      <c r="U169" s="181">
        <f t="shared" si="23"/>
        <v>45002.317499999997</v>
      </c>
      <c r="V169" s="174">
        <f t="shared" si="24"/>
        <v>450035.92565662501</v>
      </c>
      <c r="X169" s="172">
        <f t="shared" si="25"/>
        <v>300015.45</v>
      </c>
      <c r="Y169" s="168" t="str">
        <f>IFERROR(VLOOKUP($B169,Piloto!$B$79:$H$396,4,0),"")</f>
        <v>Fora de Venda</v>
      </c>
      <c r="Z169" s="182"/>
      <c r="AA169" s="182"/>
    </row>
    <row r="170" spans="1:27" ht="22.5" hidden="1" customHeight="1">
      <c r="A170" s="171">
        <f t="shared" si="18"/>
        <v>7</v>
      </c>
      <c r="B170" s="183">
        <v>1507</v>
      </c>
      <c r="C170" s="179">
        <v>47.24</v>
      </c>
      <c r="D170" s="179" t="s">
        <v>434</v>
      </c>
      <c r="E170" s="179"/>
      <c r="F170" s="179"/>
      <c r="G170" s="179"/>
      <c r="H170" s="178"/>
      <c r="I170" s="176"/>
      <c r="J170" s="176"/>
      <c r="K170" s="178"/>
      <c r="L170" s="177"/>
      <c r="M170" s="176"/>
      <c r="N170" s="181">
        <f>VLOOKUP($B170,Piloto!$B$79:$H$450,7,0)</f>
        <v>15907.5</v>
      </c>
      <c r="O170" s="175"/>
      <c r="P170" s="187">
        <f t="shared" si="26"/>
        <v>751470.3</v>
      </c>
      <c r="Q170" s="181">
        <f t="shared" si="19"/>
        <v>37573.515000000007</v>
      </c>
      <c r="R170" s="181">
        <f t="shared" si="20"/>
        <v>22544.109</v>
      </c>
      <c r="S170" s="181">
        <f t="shared" si="21"/>
        <v>2749.6298277000001</v>
      </c>
      <c r="T170" s="181">
        <f t="shared" si="22"/>
        <v>26838.010294200005</v>
      </c>
      <c r="U170" s="181">
        <f t="shared" si="23"/>
        <v>45088.218000000001</v>
      </c>
      <c r="V170" s="174">
        <f t="shared" si="24"/>
        <v>450894.95499510004</v>
      </c>
      <c r="X170" s="172">
        <f t="shared" si="25"/>
        <v>300588.12000000005</v>
      </c>
      <c r="Y170" s="168" t="str">
        <f>IFERROR(VLOOKUP($B170,Piloto!$B$79:$H$396,4,0),"")</f>
        <v>Fora de Venda</v>
      </c>
      <c r="Z170" s="182"/>
      <c r="AA170" s="182"/>
    </row>
    <row r="171" spans="1:27" ht="22.5" hidden="1" customHeight="1">
      <c r="A171" s="171">
        <f t="shared" si="18"/>
        <v>8</v>
      </c>
      <c r="B171" s="183">
        <v>1508</v>
      </c>
      <c r="C171" s="179">
        <v>40.619999999999997</v>
      </c>
      <c r="D171" s="179" t="s">
        <v>434</v>
      </c>
      <c r="E171" s="179"/>
      <c r="F171" s="179"/>
      <c r="G171" s="179"/>
      <c r="H171" s="178"/>
      <c r="I171" s="176"/>
      <c r="J171" s="176"/>
      <c r="K171" s="178"/>
      <c r="L171" s="177"/>
      <c r="M171" s="176"/>
      <c r="N171" s="181">
        <f>VLOOKUP($B171,Piloto!$B$79:$H$450,7,0)</f>
        <v>16117.5</v>
      </c>
      <c r="O171" s="175"/>
      <c r="P171" s="187">
        <f t="shared" si="26"/>
        <v>654692.85</v>
      </c>
      <c r="Q171" s="181">
        <f t="shared" si="19"/>
        <v>32734.642500000002</v>
      </c>
      <c r="R171" s="181">
        <f t="shared" si="20"/>
        <v>19640.785499999998</v>
      </c>
      <c r="S171" s="181">
        <f t="shared" si="21"/>
        <v>2395.5211381499998</v>
      </c>
      <c r="T171" s="181">
        <f t="shared" si="22"/>
        <v>23381.700444900001</v>
      </c>
      <c r="U171" s="181">
        <f t="shared" si="23"/>
        <v>39281.570999999996</v>
      </c>
      <c r="V171" s="174">
        <f t="shared" si="24"/>
        <v>392826.83977844997</v>
      </c>
      <c r="X171" s="172">
        <f t="shared" si="25"/>
        <v>261877.14</v>
      </c>
      <c r="Y171" s="168" t="str">
        <f>IFERROR(VLOOKUP($B171,Piloto!$B$79:$H$396,4,0),"")</f>
        <v>Fora de Venda</v>
      </c>
      <c r="Z171" s="182"/>
      <c r="AA171" s="182"/>
    </row>
    <row r="172" spans="1:27" ht="22.5" hidden="1" customHeight="1">
      <c r="A172" s="171">
        <f t="shared" si="18"/>
        <v>9</v>
      </c>
      <c r="B172" s="183">
        <v>1509</v>
      </c>
      <c r="C172" s="179">
        <v>41.14</v>
      </c>
      <c r="D172" s="179" t="s">
        <v>434</v>
      </c>
      <c r="E172" s="179"/>
      <c r="F172" s="179"/>
      <c r="G172" s="179"/>
      <c r="H172" s="178"/>
      <c r="I172" s="176"/>
      <c r="J172" s="176"/>
      <c r="K172" s="178"/>
      <c r="L172" s="177"/>
      <c r="M172" s="176"/>
      <c r="N172" s="181">
        <f>VLOOKUP($B172,Piloto!$B$79:$H$450,7,0)</f>
        <v>16117.500000000002</v>
      </c>
      <c r="O172" s="175"/>
      <c r="P172" s="187">
        <f t="shared" si="26"/>
        <v>663073.95000000007</v>
      </c>
      <c r="Q172" s="181">
        <f t="shared" si="19"/>
        <v>33153.697500000002</v>
      </c>
      <c r="R172" s="181">
        <f t="shared" si="20"/>
        <v>19892.218500000003</v>
      </c>
      <c r="S172" s="181">
        <f t="shared" si="21"/>
        <v>2426.1875830500003</v>
      </c>
      <c r="T172" s="181">
        <f t="shared" si="22"/>
        <v>23681.023050300006</v>
      </c>
      <c r="U172" s="181">
        <f t="shared" si="23"/>
        <v>39784.437000000005</v>
      </c>
      <c r="V172" s="174">
        <f t="shared" si="24"/>
        <v>397855.64225715003</v>
      </c>
      <c r="X172" s="172">
        <f t="shared" si="25"/>
        <v>265229.58</v>
      </c>
      <c r="Y172" s="168" t="str">
        <f>IFERROR(VLOOKUP($B172,Piloto!$B$79:$H$396,4,0),"")</f>
        <v>Fora de Venda</v>
      </c>
      <c r="Z172" s="182"/>
      <c r="AA172" s="182"/>
    </row>
    <row r="173" spans="1:27" ht="22.5" hidden="1" customHeight="1">
      <c r="A173" s="171">
        <f t="shared" si="18"/>
        <v>10</v>
      </c>
      <c r="B173" s="183">
        <v>1510</v>
      </c>
      <c r="C173" s="179">
        <v>61.43</v>
      </c>
      <c r="D173" s="179" t="s">
        <v>434</v>
      </c>
      <c r="E173" s="179"/>
      <c r="F173" s="179"/>
      <c r="G173" s="179"/>
      <c r="H173" s="178"/>
      <c r="I173" s="176"/>
      <c r="J173" s="176"/>
      <c r="K173" s="178"/>
      <c r="L173" s="177"/>
      <c r="M173" s="176"/>
      <c r="N173" s="181">
        <f>VLOOKUP($B173,Piloto!$B$79:$H$450,7,0)</f>
        <v>15907.500000000002</v>
      </c>
      <c r="O173" s="175"/>
      <c r="P173" s="187">
        <f t="shared" si="26"/>
        <v>977197.72500000009</v>
      </c>
      <c r="Q173" s="181">
        <f t="shared" si="19"/>
        <v>48859.88625000001</v>
      </c>
      <c r="R173" s="181">
        <f t="shared" si="20"/>
        <v>29315.931750000003</v>
      </c>
      <c r="S173" s="181">
        <f t="shared" si="21"/>
        <v>3575.5664757750001</v>
      </c>
      <c r="T173" s="181">
        <f t="shared" si="22"/>
        <v>34899.639550650005</v>
      </c>
      <c r="U173" s="181">
        <f t="shared" si="23"/>
        <v>58631.863500000007</v>
      </c>
      <c r="V173" s="174">
        <f t="shared" si="24"/>
        <v>586335.24736132496</v>
      </c>
      <c r="X173" s="172">
        <f t="shared" si="25"/>
        <v>390879.09000000008</v>
      </c>
      <c r="Y173" s="168" t="str">
        <f>IFERROR(VLOOKUP($B173,Piloto!$B$79:$H$396,4,0),"")</f>
        <v>Fora de Venda</v>
      </c>
      <c r="Z173" s="182"/>
      <c r="AA173" s="182"/>
    </row>
    <row r="174" spans="1:27" ht="22.5" hidden="1" customHeight="1">
      <c r="A174" s="171">
        <f t="shared" si="18"/>
        <v>11</v>
      </c>
      <c r="B174" s="183">
        <v>1511</v>
      </c>
      <c r="C174" s="179">
        <v>87.28</v>
      </c>
      <c r="D174" s="179" t="s">
        <v>434</v>
      </c>
      <c r="E174" s="179"/>
      <c r="F174" s="179"/>
      <c r="G174" s="179"/>
      <c r="H174" s="178"/>
      <c r="I174" s="176"/>
      <c r="J174" s="176"/>
      <c r="K174" s="178"/>
      <c r="L174" s="177"/>
      <c r="M174" s="176"/>
      <c r="N174" s="181">
        <f>VLOOKUP($B174,Piloto!$B$79:$H$450,7,0)</f>
        <v>15907.5</v>
      </c>
      <c r="O174" s="175"/>
      <c r="P174" s="187">
        <f t="shared" si="26"/>
        <v>1388406.6</v>
      </c>
      <c r="Q174" s="181">
        <f t="shared" si="19"/>
        <v>69420.33</v>
      </c>
      <c r="R174" s="181">
        <f t="shared" si="20"/>
        <v>41652.198000000004</v>
      </c>
      <c r="S174" s="181">
        <f t="shared" si="21"/>
        <v>5080.1797494000002</v>
      </c>
      <c r="T174" s="181">
        <f t="shared" si="22"/>
        <v>49585.553312400007</v>
      </c>
      <c r="U174" s="181">
        <f t="shared" si="23"/>
        <v>83304.396000000008</v>
      </c>
      <c r="V174" s="174">
        <f t="shared" si="24"/>
        <v>833067.5629122</v>
      </c>
      <c r="X174" s="172">
        <f t="shared" si="25"/>
        <v>555362.64</v>
      </c>
      <c r="Y174" s="168" t="str">
        <f>IFERROR(VLOOKUP($B174,Piloto!$B$79:$H$396,4,0),"")</f>
        <v>Fora de Venda</v>
      </c>
      <c r="Z174" s="182"/>
      <c r="AA174" s="182"/>
    </row>
    <row r="175" spans="1:27" ht="22.5" hidden="1" customHeight="1">
      <c r="A175" s="171">
        <f t="shared" si="18"/>
        <v>12</v>
      </c>
      <c r="B175" s="183">
        <v>1512</v>
      </c>
      <c r="C175" s="179">
        <v>88.67</v>
      </c>
      <c r="D175" s="179" t="s">
        <v>434</v>
      </c>
      <c r="E175" s="179"/>
      <c r="F175" s="179"/>
      <c r="G175" s="179"/>
      <c r="H175" s="178"/>
      <c r="I175" s="176"/>
      <c r="J175" s="176"/>
      <c r="K175" s="178"/>
      <c r="L175" s="177"/>
      <c r="M175" s="176"/>
      <c r="N175" s="181">
        <f>VLOOKUP($B175,Piloto!$B$79:$H$450,7,0)</f>
        <v>15645.000000000002</v>
      </c>
      <c r="O175" s="175"/>
      <c r="P175" s="187">
        <f t="shared" si="26"/>
        <v>1387242.1500000001</v>
      </c>
      <c r="Q175" s="181">
        <f t="shared" si="19"/>
        <v>69362.107500000013</v>
      </c>
      <c r="R175" s="181">
        <f t="shared" si="20"/>
        <v>41617.264500000005</v>
      </c>
      <c r="S175" s="181">
        <f t="shared" si="21"/>
        <v>5075.9190268500006</v>
      </c>
      <c r="T175" s="181">
        <f t="shared" si="22"/>
        <v>49543.966145100007</v>
      </c>
      <c r="U175" s="181">
        <f t="shared" si="23"/>
        <v>83234.52900000001</v>
      </c>
      <c r="V175" s="174">
        <f t="shared" si="24"/>
        <v>832368.87311655015</v>
      </c>
      <c r="X175" s="172">
        <f t="shared" si="25"/>
        <v>554896.8600000001</v>
      </c>
      <c r="Y175" s="168" t="str">
        <f>IFERROR(VLOOKUP($B175,Piloto!$B$79:$H$396,4,0),"")</f>
        <v>Vendido</v>
      </c>
      <c r="Z175" s="182"/>
      <c r="AA175" s="182"/>
    </row>
    <row r="176" spans="1:27" ht="22.5" hidden="1" customHeight="1">
      <c r="A176" s="171">
        <f t="shared" si="18"/>
        <v>13</v>
      </c>
      <c r="B176" s="248">
        <v>1513</v>
      </c>
      <c r="C176" s="241">
        <v>54.65</v>
      </c>
      <c r="D176" s="241" t="s">
        <v>434</v>
      </c>
      <c r="E176" s="179"/>
      <c r="F176" s="179"/>
      <c r="G176" s="179"/>
      <c r="H176" s="178"/>
      <c r="I176" s="176"/>
      <c r="J176" s="176"/>
      <c r="K176" s="178"/>
      <c r="L176" s="177"/>
      <c r="M176" s="176"/>
      <c r="N176" s="181">
        <f>VLOOKUP($B176,Piloto!$B$79:$H$450,7,0)</f>
        <v>15935.205</v>
      </c>
      <c r="O176" s="175"/>
      <c r="P176" s="246">
        <f t="shared" si="26"/>
        <v>870858.95325000002</v>
      </c>
      <c r="Q176" s="247">
        <f t="shared" si="19"/>
        <v>43542.947662500002</v>
      </c>
      <c r="R176" s="247">
        <f t="shared" si="20"/>
        <v>26125.768597499999</v>
      </c>
      <c r="S176" s="247">
        <f t="shared" si="21"/>
        <v>3186.47290994175</v>
      </c>
      <c r="T176" s="247">
        <f t="shared" si="22"/>
        <v>31101.856656370503</v>
      </c>
      <c r="U176" s="247">
        <f t="shared" si="23"/>
        <v>52251.537194999997</v>
      </c>
      <c r="V176" s="242">
        <f t="shared" si="24"/>
        <v>522530.17655220523</v>
      </c>
      <c r="W176" s="249"/>
      <c r="X176" s="245">
        <f t="shared" si="25"/>
        <v>348343.58130000002</v>
      </c>
      <c r="Y176" s="168" t="str">
        <f>IFERROR(VLOOKUP($B176,Piloto!$B$79:$H$396,4,0),"")</f>
        <v>Vendido</v>
      </c>
      <c r="Z176" s="182"/>
      <c r="AA176" s="182"/>
    </row>
    <row r="177" spans="1:27" ht="22.5" hidden="1" customHeight="1">
      <c r="A177" s="171">
        <f t="shared" si="18"/>
        <v>14</v>
      </c>
      <c r="B177" s="183">
        <v>1514</v>
      </c>
      <c r="C177" s="179">
        <v>48.14</v>
      </c>
      <c r="D177" s="179" t="s">
        <v>434</v>
      </c>
      <c r="E177" s="179"/>
      <c r="F177" s="179"/>
      <c r="G177" s="179"/>
      <c r="H177" s="178"/>
      <c r="I177" s="176"/>
      <c r="J177" s="176"/>
      <c r="K177" s="178"/>
      <c r="L177" s="177"/>
      <c r="M177" s="176"/>
      <c r="N177" s="181">
        <f>VLOOKUP($B177,Piloto!$B$79:$H$450,7,0)</f>
        <v>15697.5</v>
      </c>
      <c r="O177" s="175"/>
      <c r="P177" s="187">
        <f t="shared" si="26"/>
        <v>755677.65</v>
      </c>
      <c r="Q177" s="181">
        <f t="shared" si="19"/>
        <v>37783.8825</v>
      </c>
      <c r="R177" s="181">
        <f t="shared" si="20"/>
        <v>22670.3295</v>
      </c>
      <c r="S177" s="181">
        <f t="shared" si="21"/>
        <v>2765.0245213500002</v>
      </c>
      <c r="T177" s="181">
        <f t="shared" si="22"/>
        <v>26988.271592100002</v>
      </c>
      <c r="U177" s="181">
        <f t="shared" si="23"/>
        <v>45340.659</v>
      </c>
      <c r="V177" s="174">
        <f t="shared" si="24"/>
        <v>453419.43652005005</v>
      </c>
      <c r="X177" s="172">
        <f t="shared" si="25"/>
        <v>302271.06</v>
      </c>
      <c r="Y177" s="168" t="str">
        <f>IFERROR(VLOOKUP($B177,Piloto!$B$79:$H$396,4,0),"")</f>
        <v>Vendido</v>
      </c>
      <c r="Z177" s="182"/>
      <c r="AA177" s="182"/>
    </row>
    <row r="178" spans="1:27" ht="22.5" hidden="1" customHeight="1">
      <c r="A178" s="171">
        <f t="shared" si="18"/>
        <v>1</v>
      </c>
      <c r="B178" s="248">
        <v>1601</v>
      </c>
      <c r="C178" s="241">
        <v>77.78</v>
      </c>
      <c r="D178" s="241" t="s">
        <v>434</v>
      </c>
      <c r="E178" s="179"/>
      <c r="F178" s="179"/>
      <c r="G178" s="179"/>
      <c r="H178" s="178"/>
      <c r="I178" s="176"/>
      <c r="J178" s="176"/>
      <c r="K178" s="178"/>
      <c r="L178" s="177"/>
      <c r="M178" s="176"/>
      <c r="N178" s="181">
        <f>VLOOKUP($B178,Piloto!$B$79:$H$450,7,0)</f>
        <v>15645.000000000002</v>
      </c>
      <c r="O178" s="175"/>
      <c r="P178" s="246">
        <f t="shared" si="26"/>
        <v>1216868.1000000001</v>
      </c>
      <c r="Q178" s="247">
        <f t="shared" si="19"/>
        <v>60843.405000000006</v>
      </c>
      <c r="R178" s="247">
        <f t="shared" si="20"/>
        <v>36506.042999999998</v>
      </c>
      <c r="S178" s="247">
        <f t="shared" si="21"/>
        <v>4452.5203779000003</v>
      </c>
      <c r="T178" s="247">
        <f t="shared" si="22"/>
        <v>43459.227323400009</v>
      </c>
      <c r="U178" s="247">
        <f t="shared" si="23"/>
        <v>73012.085999999996</v>
      </c>
      <c r="V178" s="242">
        <f t="shared" si="24"/>
        <v>730141.54675770004</v>
      </c>
      <c r="W178" s="249"/>
      <c r="X178" s="245">
        <f t="shared" si="25"/>
        <v>486747.24000000005</v>
      </c>
      <c r="Y178" s="168" t="str">
        <f>IFERROR(VLOOKUP($B178,Piloto!$B$79:$H$396,4,0),"")</f>
        <v>Vendido</v>
      </c>
      <c r="Z178" s="182"/>
      <c r="AA178" s="182"/>
    </row>
    <row r="179" spans="1:27" ht="22.5" hidden="1" customHeight="1">
      <c r="A179" s="171">
        <f t="shared" si="18"/>
        <v>2</v>
      </c>
      <c r="B179" s="183">
        <v>1602</v>
      </c>
      <c r="C179" s="179">
        <v>90.1</v>
      </c>
      <c r="D179" s="179" t="s">
        <v>434</v>
      </c>
      <c r="E179" s="179"/>
      <c r="F179" s="179"/>
      <c r="G179" s="179"/>
      <c r="H179" s="178"/>
      <c r="I179" s="176"/>
      <c r="J179" s="176"/>
      <c r="K179" s="178"/>
      <c r="L179" s="177"/>
      <c r="M179" s="176"/>
      <c r="N179" s="181">
        <f>VLOOKUP($B179,Piloto!$B$79:$H$450,7,0)</f>
        <v>15697.500000000002</v>
      </c>
      <c r="O179" s="175"/>
      <c r="P179" s="187">
        <f t="shared" si="26"/>
        <v>1414344.75</v>
      </c>
      <c r="Q179" s="181">
        <f t="shared" si="19"/>
        <v>70717.237500000003</v>
      </c>
      <c r="R179" s="181">
        <f t="shared" si="20"/>
        <v>42430.342499999999</v>
      </c>
      <c r="S179" s="181">
        <f t="shared" si="21"/>
        <v>5175.0874402500003</v>
      </c>
      <c r="T179" s="181">
        <f t="shared" si="22"/>
        <v>50511.908401500004</v>
      </c>
      <c r="U179" s="181">
        <f t="shared" si="23"/>
        <v>84860.684999999998</v>
      </c>
      <c r="V179" s="174">
        <f t="shared" si="24"/>
        <v>848630.89386075002</v>
      </c>
      <c r="X179" s="172">
        <f t="shared" si="25"/>
        <v>565737.9</v>
      </c>
      <c r="Y179" s="168" t="str">
        <f>IFERROR(VLOOKUP($B179,Piloto!$B$79:$H$396,4,0),"")</f>
        <v>Vendido</v>
      </c>
      <c r="Z179" s="182"/>
      <c r="AA179" s="182"/>
    </row>
    <row r="180" spans="1:27" ht="22.5" hidden="1" customHeight="1">
      <c r="A180" s="171">
        <f t="shared" si="18"/>
        <v>3</v>
      </c>
      <c r="B180" s="183">
        <v>1603</v>
      </c>
      <c r="C180" s="179">
        <v>126.2</v>
      </c>
      <c r="D180" s="179" t="s">
        <v>434</v>
      </c>
      <c r="E180" s="179"/>
      <c r="F180" s="179"/>
      <c r="G180" s="179"/>
      <c r="H180" s="178"/>
      <c r="I180" s="176"/>
      <c r="J180" s="176"/>
      <c r="K180" s="178"/>
      <c r="L180" s="177"/>
      <c r="M180" s="176"/>
      <c r="N180" s="181">
        <f>VLOOKUP($B180,Piloto!$B$79:$H$450,7,0)</f>
        <v>15907.5</v>
      </c>
      <c r="O180" s="175"/>
      <c r="P180" s="187">
        <f t="shared" si="26"/>
        <v>2007526.5</v>
      </c>
      <c r="Q180" s="181">
        <f t="shared" si="19"/>
        <v>100376.32500000001</v>
      </c>
      <c r="R180" s="181">
        <f t="shared" si="20"/>
        <v>60225.794999999998</v>
      </c>
      <c r="S180" s="181">
        <f t="shared" si="21"/>
        <v>7345.5394635000002</v>
      </c>
      <c r="T180" s="181">
        <f t="shared" si="22"/>
        <v>71696.801421000011</v>
      </c>
      <c r="U180" s="181">
        <f t="shared" si="23"/>
        <v>120451.59</v>
      </c>
      <c r="V180" s="174">
        <f t="shared" si="24"/>
        <v>1204550.0279505001</v>
      </c>
      <c r="X180" s="172">
        <f t="shared" si="25"/>
        <v>803010.60000000009</v>
      </c>
      <c r="Y180" s="168" t="str">
        <f>IFERROR(VLOOKUP($B180,Piloto!$B$79:$H$396,4,0),"")</f>
        <v>Fora de Venda</v>
      </c>
      <c r="Z180" s="182"/>
      <c r="AA180" s="182"/>
    </row>
    <row r="181" spans="1:27" ht="22.5" hidden="1" customHeight="1">
      <c r="A181" s="171">
        <f t="shared" si="18"/>
        <v>4</v>
      </c>
      <c r="B181" s="183">
        <v>1604</v>
      </c>
      <c r="C181" s="179">
        <v>51.43</v>
      </c>
      <c r="D181" s="179" t="s">
        <v>434</v>
      </c>
      <c r="E181" s="179"/>
      <c r="F181" s="179"/>
      <c r="G181" s="179"/>
      <c r="H181" s="178"/>
      <c r="I181" s="176"/>
      <c r="J181" s="176"/>
      <c r="K181" s="178"/>
      <c r="L181" s="177"/>
      <c r="M181" s="176"/>
      <c r="N181" s="181">
        <f>VLOOKUP($B181,Piloto!$B$79:$H$450,7,0)</f>
        <v>15907.5</v>
      </c>
      <c r="O181" s="175"/>
      <c r="P181" s="187">
        <f t="shared" si="26"/>
        <v>818122.72499999998</v>
      </c>
      <c r="Q181" s="181">
        <f t="shared" si="19"/>
        <v>40906.136250000003</v>
      </c>
      <c r="R181" s="181">
        <f t="shared" si="20"/>
        <v>24543.68175</v>
      </c>
      <c r="S181" s="181">
        <f t="shared" si="21"/>
        <v>2993.5110507750001</v>
      </c>
      <c r="T181" s="181">
        <f t="shared" si="22"/>
        <v>29218.435000650003</v>
      </c>
      <c r="U181" s="181">
        <f t="shared" si="23"/>
        <v>49087.363499999999</v>
      </c>
      <c r="V181" s="174">
        <f t="shared" si="24"/>
        <v>490887.54308632499</v>
      </c>
      <c r="X181" s="172">
        <f t="shared" si="25"/>
        <v>327249.09000000003</v>
      </c>
      <c r="Y181" s="168" t="str">
        <f>IFERROR(VLOOKUP($B181,Piloto!$B$79:$H$396,4,0),"")</f>
        <v>Fora de Venda</v>
      </c>
      <c r="Z181" s="182"/>
      <c r="AA181" s="182"/>
    </row>
    <row r="182" spans="1:27" ht="22.5" hidden="1" customHeight="1">
      <c r="A182" s="171">
        <f t="shared" si="18"/>
        <v>5</v>
      </c>
      <c r="B182" s="183">
        <v>1605</v>
      </c>
      <c r="C182" s="179">
        <v>45.61</v>
      </c>
      <c r="D182" s="179" t="s">
        <v>434</v>
      </c>
      <c r="E182" s="179"/>
      <c r="F182" s="179"/>
      <c r="G182" s="179"/>
      <c r="H182" s="178"/>
      <c r="I182" s="176"/>
      <c r="J182" s="176"/>
      <c r="K182" s="178"/>
      <c r="L182" s="177"/>
      <c r="M182" s="176"/>
      <c r="N182" s="181">
        <f>VLOOKUP($B182,Piloto!$B$79:$H$450,7,0)</f>
        <v>15907.500000000002</v>
      </c>
      <c r="O182" s="175"/>
      <c r="P182" s="187">
        <f t="shared" si="26"/>
        <v>725541.07500000007</v>
      </c>
      <c r="Q182" s="181">
        <f t="shared" si="19"/>
        <v>36277.053750000006</v>
      </c>
      <c r="R182" s="181">
        <f t="shared" si="20"/>
        <v>21766.232250000001</v>
      </c>
      <c r="S182" s="181">
        <f t="shared" si="21"/>
        <v>2654.7547934250001</v>
      </c>
      <c r="T182" s="181">
        <f t="shared" si="22"/>
        <v>25911.973952550004</v>
      </c>
      <c r="U182" s="181">
        <f t="shared" si="23"/>
        <v>43532.464500000002</v>
      </c>
      <c r="V182" s="174">
        <f t="shared" si="24"/>
        <v>435336.97919827502</v>
      </c>
      <c r="X182" s="172">
        <f t="shared" si="25"/>
        <v>290216.43000000005</v>
      </c>
      <c r="Y182" s="168" t="str">
        <f>IFERROR(VLOOKUP($B182,Piloto!$B$79:$H$396,4,0),"")</f>
        <v>Vendido</v>
      </c>
      <c r="Z182" s="182"/>
      <c r="AA182" s="182"/>
    </row>
    <row r="183" spans="1:27" ht="22.5" hidden="1" customHeight="1">
      <c r="A183" s="171">
        <f t="shared" si="18"/>
        <v>6</v>
      </c>
      <c r="B183" s="183">
        <v>1606</v>
      </c>
      <c r="C183" s="179">
        <v>42.16</v>
      </c>
      <c r="D183" s="179" t="s">
        <v>434</v>
      </c>
      <c r="E183" s="179"/>
      <c r="F183" s="179"/>
      <c r="G183" s="179"/>
      <c r="H183" s="178"/>
      <c r="I183" s="176"/>
      <c r="J183" s="176"/>
      <c r="K183" s="178"/>
      <c r="L183" s="177"/>
      <c r="M183" s="176"/>
      <c r="N183" s="181">
        <f>VLOOKUP($B183,Piloto!$B$79:$H$450,7,0)</f>
        <v>15907.500000000004</v>
      </c>
      <c r="O183" s="175"/>
      <c r="P183" s="187">
        <f t="shared" si="26"/>
        <v>670660.20000000007</v>
      </c>
      <c r="Q183" s="181">
        <f t="shared" si="19"/>
        <v>33533.01</v>
      </c>
      <c r="R183" s="181">
        <f t="shared" si="20"/>
        <v>20119.806</v>
      </c>
      <c r="S183" s="181">
        <f t="shared" si="21"/>
        <v>2453.9456718000001</v>
      </c>
      <c r="T183" s="181">
        <f t="shared" si="22"/>
        <v>23951.958382800003</v>
      </c>
      <c r="U183" s="181">
        <f t="shared" si="23"/>
        <v>40239.612000000001</v>
      </c>
      <c r="V183" s="174">
        <f t="shared" si="24"/>
        <v>402407.52122340008</v>
      </c>
      <c r="X183" s="172">
        <f t="shared" si="25"/>
        <v>268264.08</v>
      </c>
      <c r="Y183" s="168" t="str">
        <f>IFERROR(VLOOKUP($B183,Piloto!$B$79:$H$396,4,0),"")</f>
        <v>Vendido</v>
      </c>
      <c r="Z183" s="182"/>
      <c r="AA183" s="182"/>
    </row>
    <row r="184" spans="1:27" ht="22.5" hidden="1" customHeight="1">
      <c r="A184" s="171">
        <f t="shared" si="18"/>
        <v>7</v>
      </c>
      <c r="B184" s="183">
        <v>1607</v>
      </c>
      <c r="C184" s="179">
        <v>46.46</v>
      </c>
      <c r="D184" s="179" t="s">
        <v>434</v>
      </c>
      <c r="E184" s="179"/>
      <c r="F184" s="179"/>
      <c r="G184" s="179"/>
      <c r="H184" s="178"/>
      <c r="I184" s="176"/>
      <c r="J184" s="176"/>
      <c r="K184" s="178"/>
      <c r="L184" s="177"/>
      <c r="M184" s="176"/>
      <c r="N184" s="181">
        <f>VLOOKUP($B184,Piloto!$B$79:$H$450,7,0)</f>
        <v>15907.500000000002</v>
      </c>
      <c r="O184" s="175"/>
      <c r="P184" s="187">
        <f t="shared" si="26"/>
        <v>739062.45000000007</v>
      </c>
      <c r="Q184" s="181">
        <f t="shared" si="19"/>
        <v>36953.122500000005</v>
      </c>
      <c r="R184" s="181">
        <f t="shared" si="20"/>
        <v>22171.873500000002</v>
      </c>
      <c r="S184" s="181">
        <f t="shared" si="21"/>
        <v>2704.22950455</v>
      </c>
      <c r="T184" s="181">
        <f t="shared" si="22"/>
        <v>26394.876339300004</v>
      </c>
      <c r="U184" s="181">
        <f t="shared" si="23"/>
        <v>44343.747000000003</v>
      </c>
      <c r="V184" s="174">
        <f t="shared" si="24"/>
        <v>443450.03406165005</v>
      </c>
      <c r="X184" s="172">
        <f t="shared" si="25"/>
        <v>295624.98000000004</v>
      </c>
      <c r="Y184" s="168" t="str">
        <f>IFERROR(VLOOKUP($B184,Piloto!$B$79:$H$396,4,0),"")</f>
        <v>Fora de Venda</v>
      </c>
      <c r="Z184" s="182"/>
      <c r="AA184" s="182"/>
    </row>
    <row r="185" spans="1:27" ht="22.5" hidden="1" customHeight="1">
      <c r="A185" s="171">
        <f t="shared" si="18"/>
        <v>8</v>
      </c>
      <c r="B185" s="183">
        <v>1608</v>
      </c>
      <c r="C185" s="179">
        <v>43.61</v>
      </c>
      <c r="D185" s="179" t="s">
        <v>434</v>
      </c>
      <c r="E185" s="179"/>
      <c r="F185" s="179"/>
      <c r="G185" s="179"/>
      <c r="H185" s="178"/>
      <c r="I185" s="176"/>
      <c r="J185" s="176"/>
      <c r="K185" s="178"/>
      <c r="L185" s="177"/>
      <c r="M185" s="176"/>
      <c r="N185" s="181">
        <f>VLOOKUP($B185,Piloto!$B$79:$H$450,7,0)</f>
        <v>15907.500000000002</v>
      </c>
      <c r="O185" s="175"/>
      <c r="P185" s="187">
        <f t="shared" si="26"/>
        <v>693726.07500000007</v>
      </c>
      <c r="Q185" s="181">
        <f t="shared" si="19"/>
        <v>34686.303750000006</v>
      </c>
      <c r="R185" s="181">
        <f t="shared" si="20"/>
        <v>20811.78225</v>
      </c>
      <c r="S185" s="181">
        <f t="shared" si="21"/>
        <v>2538.3437084250004</v>
      </c>
      <c r="T185" s="181">
        <f t="shared" si="22"/>
        <v>24775.733042550004</v>
      </c>
      <c r="U185" s="181">
        <f t="shared" si="23"/>
        <v>41623.5645</v>
      </c>
      <c r="V185" s="174">
        <f t="shared" si="24"/>
        <v>416247.43834327505</v>
      </c>
      <c r="X185" s="172">
        <f t="shared" si="25"/>
        <v>277490.43000000005</v>
      </c>
      <c r="Y185" s="168" t="str">
        <f>IFERROR(VLOOKUP($B185,Piloto!$B$79:$H$396,4,0),"")</f>
        <v>Fora de Venda</v>
      </c>
      <c r="Z185" s="182"/>
      <c r="AA185" s="182"/>
    </row>
    <row r="186" spans="1:27" ht="22.5" hidden="1" customHeight="1">
      <c r="A186" s="171">
        <f t="shared" si="18"/>
        <v>9</v>
      </c>
      <c r="B186" s="183">
        <v>1609</v>
      </c>
      <c r="C186" s="179">
        <v>44.17</v>
      </c>
      <c r="D186" s="179" t="s">
        <v>434</v>
      </c>
      <c r="E186" s="179"/>
      <c r="F186" s="179"/>
      <c r="G186" s="179"/>
      <c r="H186" s="178"/>
      <c r="I186" s="176"/>
      <c r="J186" s="176"/>
      <c r="K186" s="178"/>
      <c r="L186" s="177"/>
      <c r="M186" s="176"/>
      <c r="N186" s="181">
        <f>VLOOKUP($B186,Piloto!$B$79:$H$450,7,0)</f>
        <v>15907.5</v>
      </c>
      <c r="O186" s="175"/>
      <c r="P186" s="187">
        <f t="shared" si="26"/>
        <v>702634.27500000002</v>
      </c>
      <c r="Q186" s="181">
        <f t="shared" si="19"/>
        <v>35131.713750000003</v>
      </c>
      <c r="R186" s="181">
        <f t="shared" si="20"/>
        <v>21079.028249999999</v>
      </c>
      <c r="S186" s="181">
        <f t="shared" si="21"/>
        <v>2570.9388122250002</v>
      </c>
      <c r="T186" s="181">
        <f t="shared" si="22"/>
        <v>25093.880497350001</v>
      </c>
      <c r="U186" s="181">
        <f t="shared" si="23"/>
        <v>42158.056499999999</v>
      </c>
      <c r="V186" s="174">
        <f t="shared" si="24"/>
        <v>421592.50978267496</v>
      </c>
      <c r="X186" s="172">
        <f t="shared" si="25"/>
        <v>281053.71000000002</v>
      </c>
      <c r="Y186" s="168" t="str">
        <f>IFERROR(VLOOKUP($B186,Piloto!$B$79:$H$396,4,0),"")</f>
        <v>Fora de Venda</v>
      </c>
      <c r="Z186" s="182"/>
      <c r="AA186" s="182"/>
    </row>
    <row r="187" spans="1:27" ht="22.5" hidden="1" customHeight="1">
      <c r="A187" s="171">
        <f t="shared" si="18"/>
        <v>10</v>
      </c>
      <c r="B187" s="183">
        <v>1610</v>
      </c>
      <c r="C187" s="179">
        <v>56.33</v>
      </c>
      <c r="D187" s="179" t="s">
        <v>434</v>
      </c>
      <c r="E187" s="179"/>
      <c r="F187" s="179"/>
      <c r="G187" s="179"/>
      <c r="H187" s="178"/>
      <c r="I187" s="176"/>
      <c r="J187" s="176"/>
      <c r="K187" s="178"/>
      <c r="L187" s="177"/>
      <c r="M187" s="176"/>
      <c r="N187" s="181">
        <f>VLOOKUP($B187,Piloto!$B$79:$H$450,7,0)</f>
        <v>15907.500000000002</v>
      </c>
      <c r="O187" s="175"/>
      <c r="P187" s="187">
        <f t="shared" si="26"/>
        <v>896069.47500000009</v>
      </c>
      <c r="Q187" s="181">
        <f t="shared" si="19"/>
        <v>44803.473750000005</v>
      </c>
      <c r="R187" s="181">
        <f t="shared" si="20"/>
        <v>26882.084250000004</v>
      </c>
      <c r="S187" s="181">
        <f t="shared" si="21"/>
        <v>3278.7182090250003</v>
      </c>
      <c r="T187" s="181">
        <f t="shared" si="22"/>
        <v>32002.225230150005</v>
      </c>
      <c r="U187" s="181">
        <f t="shared" si="23"/>
        <v>53764.168500000007</v>
      </c>
      <c r="V187" s="174">
        <f t="shared" si="24"/>
        <v>537656.91818107502</v>
      </c>
      <c r="X187" s="172">
        <f t="shared" si="25"/>
        <v>358427.79000000004</v>
      </c>
      <c r="Y187" s="168" t="str">
        <f>IFERROR(VLOOKUP($B187,Piloto!$B$79:$H$396,4,0),"")</f>
        <v>Vendido</v>
      </c>
      <c r="Z187" s="182"/>
      <c r="AA187" s="182"/>
    </row>
    <row r="188" spans="1:27" ht="22.5" hidden="1" customHeight="1">
      <c r="A188" s="171">
        <f t="shared" si="18"/>
        <v>11</v>
      </c>
      <c r="B188" s="183">
        <v>1611</v>
      </c>
      <c r="C188" s="179">
        <v>78.86</v>
      </c>
      <c r="D188" s="179" t="s">
        <v>434</v>
      </c>
      <c r="E188" s="179"/>
      <c r="F188" s="179"/>
      <c r="G188" s="179"/>
      <c r="H188" s="178"/>
      <c r="I188" s="176"/>
      <c r="J188" s="176"/>
      <c r="K188" s="178"/>
      <c r="L188" s="177"/>
      <c r="M188" s="176"/>
      <c r="N188" s="181">
        <f>VLOOKUP($B188,Piloto!$B$79:$H$450,7,0)</f>
        <v>15907.5</v>
      </c>
      <c r="O188" s="175"/>
      <c r="P188" s="187">
        <f t="shared" si="26"/>
        <v>1254465.45</v>
      </c>
      <c r="Q188" s="181">
        <f t="shared" si="19"/>
        <v>62723.272499999999</v>
      </c>
      <c r="R188" s="181">
        <f t="shared" si="20"/>
        <v>37633.963499999998</v>
      </c>
      <c r="S188" s="181">
        <f t="shared" si="21"/>
        <v>4590.0890815499997</v>
      </c>
      <c r="T188" s="181">
        <f t="shared" si="22"/>
        <v>44801.9790813</v>
      </c>
      <c r="U188" s="181">
        <f t="shared" si="23"/>
        <v>75267.926999999996</v>
      </c>
      <c r="V188" s="174">
        <f t="shared" si="24"/>
        <v>752700.59591264999</v>
      </c>
      <c r="X188" s="172">
        <f t="shared" si="25"/>
        <v>501786.18</v>
      </c>
      <c r="Y188" s="168" t="str">
        <f>IFERROR(VLOOKUP($B188,Piloto!$B$79:$H$396,4,0),"")</f>
        <v>Fora de Venda</v>
      </c>
      <c r="Z188" s="182"/>
      <c r="AA188" s="182"/>
    </row>
    <row r="189" spans="1:27" ht="22.5" hidden="1" customHeight="1">
      <c r="A189" s="171">
        <f t="shared" si="18"/>
        <v>12</v>
      </c>
      <c r="B189" s="248">
        <v>1612</v>
      </c>
      <c r="C189" s="241">
        <v>81.62</v>
      </c>
      <c r="D189" s="241" t="s">
        <v>434</v>
      </c>
      <c r="E189" s="179"/>
      <c r="F189" s="179"/>
      <c r="G189" s="179"/>
      <c r="H189" s="178"/>
      <c r="I189" s="176"/>
      <c r="J189" s="176"/>
      <c r="K189" s="178"/>
      <c r="L189" s="177"/>
      <c r="M189" s="176"/>
      <c r="N189" s="181">
        <f>VLOOKUP($B189,Piloto!$B$79:$H$450,7,0)</f>
        <v>15645</v>
      </c>
      <c r="O189" s="175"/>
      <c r="P189" s="246">
        <f t="shared" si="26"/>
        <v>1276944.9000000001</v>
      </c>
      <c r="Q189" s="247">
        <f t="shared" si="19"/>
        <v>63847.24500000001</v>
      </c>
      <c r="R189" s="247">
        <f t="shared" si="20"/>
        <v>38308.347000000002</v>
      </c>
      <c r="S189" s="247">
        <f t="shared" si="21"/>
        <v>4672.3413891</v>
      </c>
      <c r="T189" s="247">
        <f t="shared" si="22"/>
        <v>45604.810158600005</v>
      </c>
      <c r="U189" s="247">
        <f t="shared" si="23"/>
        <v>76616.694000000003</v>
      </c>
      <c r="V189" s="242">
        <f t="shared" si="24"/>
        <v>766188.64806330006</v>
      </c>
      <c r="W189" s="249"/>
      <c r="X189" s="245">
        <f t="shared" si="25"/>
        <v>510777.96000000008</v>
      </c>
      <c r="Y189" s="168" t="str">
        <f>IFERROR(VLOOKUP($B189,Piloto!$B$79:$H$396,4,0),"")</f>
        <v>Vendido</v>
      </c>
      <c r="Z189" s="182"/>
      <c r="AA189" s="182"/>
    </row>
    <row r="190" spans="1:27" ht="22.5" hidden="1" customHeight="1">
      <c r="A190" s="171">
        <f t="shared" si="18"/>
        <v>13</v>
      </c>
      <c r="B190" s="183">
        <v>1613</v>
      </c>
      <c r="C190" s="179">
        <v>50.33</v>
      </c>
      <c r="D190" s="179" t="s">
        <v>434</v>
      </c>
      <c r="E190" s="179"/>
      <c r="F190" s="179"/>
      <c r="G190" s="179"/>
      <c r="H190" s="178"/>
      <c r="I190" s="176"/>
      <c r="J190" s="176"/>
      <c r="K190" s="178"/>
      <c r="L190" s="177"/>
      <c r="M190" s="176"/>
      <c r="N190" s="181">
        <f>VLOOKUP($B190,Piloto!$B$79:$H$450,7,0)</f>
        <v>15697.500000000002</v>
      </c>
      <c r="O190" s="175"/>
      <c r="P190" s="187">
        <f t="shared" si="26"/>
        <v>790055.17500000005</v>
      </c>
      <c r="Q190" s="181">
        <f t="shared" si="19"/>
        <v>39502.758750000008</v>
      </c>
      <c r="R190" s="181">
        <f t="shared" si="20"/>
        <v>23701.65525</v>
      </c>
      <c r="S190" s="181">
        <f t="shared" si="21"/>
        <v>2890.8118853250003</v>
      </c>
      <c r="T190" s="181">
        <f t="shared" si="22"/>
        <v>28216.030519950004</v>
      </c>
      <c r="U190" s="181">
        <f t="shared" si="23"/>
        <v>47403.3105</v>
      </c>
      <c r="V190" s="174">
        <f t="shared" si="24"/>
        <v>474046.53593797504</v>
      </c>
      <c r="X190" s="172">
        <f t="shared" si="25"/>
        <v>316022.07000000007</v>
      </c>
      <c r="Y190" s="168" t="str">
        <f>IFERROR(VLOOKUP($B190,Piloto!$B$79:$H$396,4,0),"")</f>
        <v>Vendido</v>
      </c>
      <c r="Z190" s="182"/>
      <c r="AA190" s="182"/>
    </row>
    <row r="191" spans="1:27" ht="22.5" hidden="1" customHeight="1">
      <c r="A191" s="171">
        <f t="shared" si="18"/>
        <v>14</v>
      </c>
      <c r="B191" s="183">
        <v>1614</v>
      </c>
      <c r="C191" s="179">
        <v>45.89</v>
      </c>
      <c r="D191" s="179" t="s">
        <v>434</v>
      </c>
      <c r="E191" s="179"/>
      <c r="F191" s="179"/>
      <c r="G191" s="179"/>
      <c r="H191" s="178"/>
      <c r="I191" s="176"/>
      <c r="J191" s="176"/>
      <c r="K191" s="178"/>
      <c r="L191" s="177"/>
      <c r="M191" s="176"/>
      <c r="N191" s="181">
        <f>VLOOKUP($B191,Piloto!$B$79:$H$450,7,0)</f>
        <v>15697.5</v>
      </c>
      <c r="O191" s="175"/>
      <c r="P191" s="187">
        <f t="shared" si="26"/>
        <v>720358.27500000002</v>
      </c>
      <c r="Q191" s="181">
        <f t="shared" si="19"/>
        <v>36017.91375</v>
      </c>
      <c r="R191" s="181">
        <f t="shared" si="20"/>
        <v>21610.748250000001</v>
      </c>
      <c r="S191" s="181">
        <f t="shared" si="21"/>
        <v>2635.7909282250002</v>
      </c>
      <c r="T191" s="181">
        <f t="shared" si="22"/>
        <v>25726.875433350004</v>
      </c>
      <c r="U191" s="181">
        <f t="shared" si="23"/>
        <v>43221.496500000001</v>
      </c>
      <c r="V191" s="174">
        <f t="shared" si="24"/>
        <v>432227.21109067503</v>
      </c>
      <c r="X191" s="172">
        <f t="shared" si="25"/>
        <v>288143.31</v>
      </c>
      <c r="Y191" s="168" t="str">
        <f>IFERROR(VLOOKUP($B191,Piloto!$B$79:$H$396,4,0),"")</f>
        <v>Vendido</v>
      </c>
      <c r="Z191" s="182"/>
      <c r="AA191" s="182"/>
    </row>
    <row r="192" spans="1:27" ht="22.5" hidden="1" customHeight="1">
      <c r="A192" s="171">
        <f t="shared" si="18"/>
        <v>1</v>
      </c>
      <c r="B192" s="183">
        <v>1701</v>
      </c>
      <c r="C192" s="179">
        <v>77.78</v>
      </c>
      <c r="D192" s="179" t="s">
        <v>434</v>
      </c>
      <c r="E192" s="179"/>
      <c r="F192" s="179"/>
      <c r="G192" s="179"/>
      <c r="H192" s="178"/>
      <c r="I192" s="176"/>
      <c r="J192" s="176"/>
      <c r="K192" s="178"/>
      <c r="L192" s="177"/>
      <c r="M192" s="176"/>
      <c r="N192" s="181">
        <f>VLOOKUP($B192,Piloto!$B$79:$H$450,7,0)</f>
        <v>15645.000000000002</v>
      </c>
      <c r="O192" s="175"/>
      <c r="P192" s="187">
        <f t="shared" si="26"/>
        <v>1216868.1000000001</v>
      </c>
      <c r="Q192" s="181">
        <f t="shared" si="19"/>
        <v>60843.405000000006</v>
      </c>
      <c r="R192" s="181">
        <f t="shared" si="20"/>
        <v>36506.042999999998</v>
      </c>
      <c r="S192" s="181">
        <f t="shared" si="21"/>
        <v>4452.5203779000003</v>
      </c>
      <c r="T192" s="181">
        <f t="shared" si="22"/>
        <v>43459.227323400009</v>
      </c>
      <c r="U192" s="181">
        <f t="shared" si="23"/>
        <v>73012.085999999996</v>
      </c>
      <c r="V192" s="174">
        <f t="shared" si="24"/>
        <v>730141.54675770004</v>
      </c>
      <c r="X192" s="172">
        <f t="shared" si="25"/>
        <v>486747.24000000005</v>
      </c>
      <c r="Y192" s="168" t="str">
        <f>IFERROR(VLOOKUP($B192,Piloto!$B$79:$H$396,4,0),"")</f>
        <v>Vendido</v>
      </c>
      <c r="Z192" s="182"/>
      <c r="AA192" s="182"/>
    </row>
    <row r="193" spans="1:27" ht="22.5" hidden="1" customHeight="1">
      <c r="A193" s="171">
        <f t="shared" si="18"/>
        <v>2</v>
      </c>
      <c r="B193" s="183">
        <v>1702</v>
      </c>
      <c r="C193" s="179">
        <v>90.1</v>
      </c>
      <c r="D193" s="179" t="s">
        <v>434</v>
      </c>
      <c r="E193" s="179"/>
      <c r="F193" s="179"/>
      <c r="G193" s="179"/>
      <c r="H193" s="178"/>
      <c r="I193" s="176"/>
      <c r="J193" s="176"/>
      <c r="K193" s="178"/>
      <c r="L193" s="177"/>
      <c r="M193" s="176"/>
      <c r="N193" s="181">
        <f>VLOOKUP($B193,Piloto!$B$79:$H$450,7,0)</f>
        <v>15697.500000000002</v>
      </c>
      <c r="O193" s="175"/>
      <c r="P193" s="187">
        <f t="shared" si="26"/>
        <v>1414344.75</v>
      </c>
      <c r="Q193" s="181">
        <f t="shared" si="19"/>
        <v>70717.237500000003</v>
      </c>
      <c r="R193" s="181">
        <f t="shared" si="20"/>
        <v>42430.342499999999</v>
      </c>
      <c r="S193" s="181">
        <f t="shared" si="21"/>
        <v>5175.0874402500003</v>
      </c>
      <c r="T193" s="181">
        <f t="shared" si="22"/>
        <v>50511.908401500004</v>
      </c>
      <c r="U193" s="181">
        <f t="shared" si="23"/>
        <v>84860.684999999998</v>
      </c>
      <c r="V193" s="174">
        <f t="shared" si="24"/>
        <v>848630.89386075002</v>
      </c>
      <c r="X193" s="172">
        <f t="shared" si="25"/>
        <v>565737.9</v>
      </c>
      <c r="Y193" s="168" t="str">
        <f>IFERROR(VLOOKUP($B193,Piloto!$B$79:$H$396,4,0),"")</f>
        <v>Vendido</v>
      </c>
      <c r="Z193" s="182"/>
      <c r="AA193" s="182"/>
    </row>
    <row r="194" spans="1:27" ht="22.5" hidden="1" customHeight="1">
      <c r="A194" s="171">
        <f t="shared" si="18"/>
        <v>3</v>
      </c>
      <c r="B194" s="183">
        <v>1703</v>
      </c>
      <c r="C194" s="179">
        <v>126.2</v>
      </c>
      <c r="D194" s="179" t="s">
        <v>434</v>
      </c>
      <c r="E194" s="179"/>
      <c r="F194" s="179"/>
      <c r="G194" s="179"/>
      <c r="H194" s="178"/>
      <c r="I194" s="176"/>
      <c r="J194" s="176"/>
      <c r="K194" s="178"/>
      <c r="L194" s="177"/>
      <c r="M194" s="176"/>
      <c r="N194" s="181">
        <f>VLOOKUP($B194,Piloto!$B$79:$H$450,7,0)</f>
        <v>15907.5</v>
      </c>
      <c r="O194" s="175"/>
      <c r="P194" s="187">
        <f t="shared" si="26"/>
        <v>2007526.5</v>
      </c>
      <c r="Q194" s="181">
        <f t="shared" si="19"/>
        <v>100376.32500000001</v>
      </c>
      <c r="R194" s="181">
        <f t="shared" si="20"/>
        <v>60225.794999999998</v>
      </c>
      <c r="S194" s="181">
        <f t="shared" si="21"/>
        <v>7345.5394635000002</v>
      </c>
      <c r="T194" s="181">
        <f t="shared" si="22"/>
        <v>71696.801421000011</v>
      </c>
      <c r="U194" s="181">
        <f t="shared" si="23"/>
        <v>120451.59</v>
      </c>
      <c r="V194" s="174">
        <f t="shared" si="24"/>
        <v>1204550.0279505001</v>
      </c>
      <c r="X194" s="172">
        <f t="shared" si="25"/>
        <v>803010.60000000009</v>
      </c>
      <c r="Y194" s="168" t="str">
        <f>IFERROR(VLOOKUP($B194,Piloto!$B$79:$H$396,4,0),"")</f>
        <v>Vendido</v>
      </c>
      <c r="Z194" s="182"/>
      <c r="AA194" s="182"/>
    </row>
    <row r="195" spans="1:27" ht="22.5" hidden="1" customHeight="1">
      <c r="A195" s="171">
        <f t="shared" si="18"/>
        <v>4</v>
      </c>
      <c r="B195" s="183">
        <v>1704</v>
      </c>
      <c r="C195" s="179">
        <v>51.43</v>
      </c>
      <c r="D195" s="179" t="s">
        <v>434</v>
      </c>
      <c r="E195" s="179"/>
      <c r="F195" s="179"/>
      <c r="G195" s="179"/>
      <c r="H195" s="178"/>
      <c r="I195" s="176"/>
      <c r="J195" s="176"/>
      <c r="K195" s="178"/>
      <c r="L195" s="177"/>
      <c r="M195" s="176"/>
      <c r="N195" s="181">
        <f>VLOOKUP($B195,Piloto!$B$79:$H$450,7,0)</f>
        <v>15907.5</v>
      </c>
      <c r="O195" s="175"/>
      <c r="P195" s="187">
        <f t="shared" si="26"/>
        <v>818122.72499999998</v>
      </c>
      <c r="Q195" s="181">
        <f t="shared" si="19"/>
        <v>40906.136250000003</v>
      </c>
      <c r="R195" s="181">
        <f t="shared" si="20"/>
        <v>24543.68175</v>
      </c>
      <c r="S195" s="181">
        <f t="shared" si="21"/>
        <v>2993.5110507750001</v>
      </c>
      <c r="T195" s="181">
        <f t="shared" si="22"/>
        <v>29218.435000650003</v>
      </c>
      <c r="U195" s="181">
        <f t="shared" si="23"/>
        <v>49087.363499999999</v>
      </c>
      <c r="V195" s="174">
        <f t="shared" si="24"/>
        <v>490887.54308632499</v>
      </c>
      <c r="X195" s="172">
        <f t="shared" si="25"/>
        <v>327249.09000000003</v>
      </c>
      <c r="Y195" s="168" t="str">
        <f>IFERROR(VLOOKUP($B195,Piloto!$B$79:$H$396,4,0),"")</f>
        <v>Fora de Venda</v>
      </c>
      <c r="Z195" s="182"/>
      <c r="AA195" s="182"/>
    </row>
    <row r="196" spans="1:27" ht="22.5" hidden="1" customHeight="1">
      <c r="A196" s="171">
        <f t="shared" si="18"/>
        <v>5</v>
      </c>
      <c r="B196" s="183">
        <v>1705</v>
      </c>
      <c r="C196" s="179">
        <v>45.61</v>
      </c>
      <c r="D196" s="179" t="s">
        <v>434</v>
      </c>
      <c r="E196" s="179"/>
      <c r="F196" s="179"/>
      <c r="G196" s="179"/>
      <c r="H196" s="178"/>
      <c r="I196" s="176"/>
      <c r="J196" s="176"/>
      <c r="K196" s="178"/>
      <c r="L196" s="177"/>
      <c r="M196" s="176"/>
      <c r="N196" s="181">
        <f>VLOOKUP($B196,Piloto!$B$79:$H$450,7,0)</f>
        <v>15907.500000000002</v>
      </c>
      <c r="O196" s="175"/>
      <c r="P196" s="187">
        <f t="shared" si="26"/>
        <v>725541.07500000007</v>
      </c>
      <c r="Q196" s="181">
        <f t="shared" si="19"/>
        <v>36277.053750000006</v>
      </c>
      <c r="R196" s="181">
        <f t="shared" si="20"/>
        <v>21766.232250000001</v>
      </c>
      <c r="S196" s="181">
        <f t="shared" si="21"/>
        <v>2654.7547934250001</v>
      </c>
      <c r="T196" s="181">
        <f t="shared" si="22"/>
        <v>25911.973952550004</v>
      </c>
      <c r="U196" s="181">
        <f t="shared" si="23"/>
        <v>43532.464500000002</v>
      </c>
      <c r="V196" s="174">
        <f t="shared" si="24"/>
        <v>435336.97919827502</v>
      </c>
      <c r="X196" s="172">
        <f t="shared" si="25"/>
        <v>290216.43000000005</v>
      </c>
      <c r="Y196" s="168" t="str">
        <f>IFERROR(VLOOKUP($B196,Piloto!$B$79:$H$396,4,0),"")</f>
        <v>Vendido</v>
      </c>
      <c r="Z196" s="182"/>
      <c r="AA196" s="182"/>
    </row>
    <row r="197" spans="1:27" ht="22.5" hidden="1" customHeight="1">
      <c r="A197" s="171">
        <f t="shared" si="18"/>
        <v>6</v>
      </c>
      <c r="B197" s="183">
        <v>1706</v>
      </c>
      <c r="C197" s="179">
        <v>42.16</v>
      </c>
      <c r="D197" s="179" t="s">
        <v>434</v>
      </c>
      <c r="E197" s="179"/>
      <c r="F197" s="179"/>
      <c r="G197" s="179"/>
      <c r="H197" s="178"/>
      <c r="I197" s="176"/>
      <c r="J197" s="176"/>
      <c r="K197" s="178"/>
      <c r="L197" s="177"/>
      <c r="M197" s="176"/>
      <c r="N197" s="181">
        <f>VLOOKUP($B197,Piloto!$B$79:$H$450,7,0)</f>
        <v>15907.500000000004</v>
      </c>
      <c r="O197" s="175"/>
      <c r="P197" s="187">
        <f t="shared" si="26"/>
        <v>670660.20000000007</v>
      </c>
      <c r="Q197" s="181">
        <f t="shared" si="19"/>
        <v>33533.01</v>
      </c>
      <c r="R197" s="181">
        <f t="shared" si="20"/>
        <v>20119.806</v>
      </c>
      <c r="S197" s="181">
        <f t="shared" si="21"/>
        <v>2453.9456718000001</v>
      </c>
      <c r="T197" s="181">
        <f t="shared" si="22"/>
        <v>23951.958382800003</v>
      </c>
      <c r="U197" s="181">
        <f t="shared" si="23"/>
        <v>40239.612000000001</v>
      </c>
      <c r="V197" s="174">
        <f t="shared" si="24"/>
        <v>402407.52122340008</v>
      </c>
      <c r="X197" s="172">
        <f t="shared" si="25"/>
        <v>268264.08</v>
      </c>
      <c r="Y197" s="168" t="str">
        <f>IFERROR(VLOOKUP($B197,Piloto!$B$79:$H$396,4,0),"")</f>
        <v>Vendido</v>
      </c>
      <c r="Z197" s="182"/>
      <c r="AA197" s="182"/>
    </row>
    <row r="198" spans="1:27" ht="22.5" hidden="1" customHeight="1">
      <c r="A198" s="171">
        <f t="shared" si="18"/>
        <v>7</v>
      </c>
      <c r="B198" s="183">
        <v>1707</v>
      </c>
      <c r="C198" s="179">
        <v>46.46</v>
      </c>
      <c r="D198" s="179" t="s">
        <v>434</v>
      </c>
      <c r="E198" s="179"/>
      <c r="F198" s="179"/>
      <c r="G198" s="179"/>
      <c r="H198" s="178"/>
      <c r="I198" s="176"/>
      <c r="J198" s="176"/>
      <c r="K198" s="178"/>
      <c r="L198" s="177"/>
      <c r="M198" s="176"/>
      <c r="N198" s="181">
        <f>VLOOKUP($B198,Piloto!$B$79:$H$450,7,0)</f>
        <v>15907.500000000002</v>
      </c>
      <c r="O198" s="175"/>
      <c r="P198" s="187">
        <f t="shared" si="26"/>
        <v>739062.45000000007</v>
      </c>
      <c r="Q198" s="181">
        <f t="shared" si="19"/>
        <v>36953.122500000005</v>
      </c>
      <c r="R198" s="181">
        <f t="shared" si="20"/>
        <v>22171.873500000002</v>
      </c>
      <c r="S198" s="181">
        <f t="shared" si="21"/>
        <v>2704.22950455</v>
      </c>
      <c r="T198" s="181">
        <f t="shared" si="22"/>
        <v>26394.876339300004</v>
      </c>
      <c r="U198" s="181">
        <f t="shared" si="23"/>
        <v>44343.747000000003</v>
      </c>
      <c r="V198" s="174">
        <f t="shared" si="24"/>
        <v>443450.03406165005</v>
      </c>
      <c r="X198" s="172">
        <f t="shared" si="25"/>
        <v>295624.98000000004</v>
      </c>
      <c r="Y198" s="168" t="str">
        <f>IFERROR(VLOOKUP($B198,Piloto!$B$79:$H$396,4,0),"")</f>
        <v>Vendido</v>
      </c>
      <c r="Z198" s="182"/>
      <c r="AA198" s="182"/>
    </row>
    <row r="199" spans="1:27" ht="22.5" hidden="1" customHeight="1">
      <c r="A199" s="171">
        <f t="shared" si="18"/>
        <v>8</v>
      </c>
      <c r="B199" s="183">
        <v>1708</v>
      </c>
      <c r="C199" s="179">
        <v>43.61</v>
      </c>
      <c r="D199" s="179" t="s">
        <v>434</v>
      </c>
      <c r="E199" s="179"/>
      <c r="F199" s="179"/>
      <c r="G199" s="179"/>
      <c r="H199" s="178"/>
      <c r="I199" s="176"/>
      <c r="J199" s="176"/>
      <c r="K199" s="178"/>
      <c r="L199" s="177"/>
      <c r="M199" s="176"/>
      <c r="N199" s="181">
        <f>VLOOKUP($B199,Piloto!$B$79:$H$450,7,0)</f>
        <v>15907.500000000002</v>
      </c>
      <c r="O199" s="175"/>
      <c r="P199" s="187">
        <f t="shared" si="26"/>
        <v>693726.07500000007</v>
      </c>
      <c r="Q199" s="181">
        <f t="shared" si="19"/>
        <v>34686.303750000006</v>
      </c>
      <c r="R199" s="181">
        <f t="shared" si="20"/>
        <v>20811.78225</v>
      </c>
      <c r="S199" s="181">
        <f t="shared" si="21"/>
        <v>2538.3437084250004</v>
      </c>
      <c r="T199" s="181">
        <f t="shared" si="22"/>
        <v>24775.733042550004</v>
      </c>
      <c r="U199" s="181">
        <f t="shared" si="23"/>
        <v>41623.5645</v>
      </c>
      <c r="V199" s="174">
        <f t="shared" si="24"/>
        <v>416247.43834327505</v>
      </c>
      <c r="X199" s="172">
        <f t="shared" si="25"/>
        <v>277490.43000000005</v>
      </c>
      <c r="Y199" s="168" t="str">
        <f>IFERROR(VLOOKUP($B199,Piloto!$B$79:$H$396,4,0),"")</f>
        <v>Fora de Venda</v>
      </c>
      <c r="Z199" s="182"/>
      <c r="AA199" s="182"/>
    </row>
    <row r="200" spans="1:27" ht="22.5" hidden="1" customHeight="1">
      <c r="A200" s="171">
        <f t="shared" si="18"/>
        <v>9</v>
      </c>
      <c r="B200" s="183">
        <v>1709</v>
      </c>
      <c r="C200" s="179">
        <v>44.17</v>
      </c>
      <c r="D200" s="179" t="s">
        <v>434</v>
      </c>
      <c r="E200" s="179"/>
      <c r="F200" s="179"/>
      <c r="G200" s="179"/>
      <c r="H200" s="178"/>
      <c r="I200" s="176"/>
      <c r="J200" s="176"/>
      <c r="K200" s="178"/>
      <c r="L200" s="177"/>
      <c r="M200" s="176"/>
      <c r="N200" s="181">
        <f>VLOOKUP($B200,Piloto!$B$79:$H$450,7,0)</f>
        <v>15907.5</v>
      </c>
      <c r="O200" s="175"/>
      <c r="P200" s="187">
        <f t="shared" si="26"/>
        <v>702634.27500000002</v>
      </c>
      <c r="Q200" s="181">
        <f t="shared" si="19"/>
        <v>35131.713750000003</v>
      </c>
      <c r="R200" s="181">
        <f t="shared" si="20"/>
        <v>21079.028249999999</v>
      </c>
      <c r="S200" s="181">
        <f t="shared" si="21"/>
        <v>2570.9388122250002</v>
      </c>
      <c r="T200" s="181">
        <f t="shared" si="22"/>
        <v>25093.880497350001</v>
      </c>
      <c r="U200" s="181">
        <f t="shared" si="23"/>
        <v>42158.056499999999</v>
      </c>
      <c r="V200" s="174">
        <f t="shared" si="24"/>
        <v>421592.50978267496</v>
      </c>
      <c r="X200" s="172">
        <f t="shared" si="25"/>
        <v>281053.71000000002</v>
      </c>
      <c r="Y200" s="168" t="str">
        <f>IFERROR(VLOOKUP($B200,Piloto!$B$79:$H$396,4,0),"")</f>
        <v>Fora de Venda</v>
      </c>
      <c r="Z200" s="182"/>
      <c r="AA200" s="182"/>
    </row>
    <row r="201" spans="1:27" ht="22.5" hidden="1" customHeight="1">
      <c r="A201" s="171">
        <f t="shared" si="18"/>
        <v>10</v>
      </c>
      <c r="B201" s="183">
        <v>1710</v>
      </c>
      <c r="C201" s="179">
        <v>56.33</v>
      </c>
      <c r="D201" s="179" t="s">
        <v>434</v>
      </c>
      <c r="E201" s="179"/>
      <c r="F201" s="179"/>
      <c r="G201" s="179"/>
      <c r="H201" s="178"/>
      <c r="I201" s="176"/>
      <c r="J201" s="176"/>
      <c r="K201" s="178"/>
      <c r="L201" s="177"/>
      <c r="M201" s="176"/>
      <c r="N201" s="181">
        <f>VLOOKUP($B201,Piloto!$B$79:$H$450,7,0)</f>
        <v>15907.500000000002</v>
      </c>
      <c r="O201" s="175"/>
      <c r="P201" s="187">
        <f t="shared" si="26"/>
        <v>896069.47500000009</v>
      </c>
      <c r="Q201" s="181">
        <f t="shared" si="19"/>
        <v>44803.473750000005</v>
      </c>
      <c r="R201" s="181">
        <f t="shared" si="20"/>
        <v>26882.084250000004</v>
      </c>
      <c r="S201" s="181">
        <f t="shared" si="21"/>
        <v>3278.7182090250003</v>
      </c>
      <c r="T201" s="181">
        <f t="shared" si="22"/>
        <v>32002.225230150005</v>
      </c>
      <c r="U201" s="181">
        <f t="shared" si="23"/>
        <v>53764.168500000007</v>
      </c>
      <c r="V201" s="174">
        <f t="shared" si="24"/>
        <v>537656.91818107502</v>
      </c>
      <c r="X201" s="172">
        <f t="shared" si="25"/>
        <v>358427.79000000004</v>
      </c>
      <c r="Y201" s="168" t="str">
        <f>IFERROR(VLOOKUP($B201,Piloto!$B$79:$H$396,4,0),"")</f>
        <v>Fora de Venda</v>
      </c>
      <c r="Z201" s="182"/>
      <c r="AA201" s="182"/>
    </row>
    <row r="202" spans="1:27" ht="22.5" hidden="1" customHeight="1">
      <c r="A202" s="171">
        <f t="shared" si="18"/>
        <v>11</v>
      </c>
      <c r="B202" s="183">
        <v>1711</v>
      </c>
      <c r="C202" s="179">
        <v>78.86</v>
      </c>
      <c r="D202" s="179" t="s">
        <v>434</v>
      </c>
      <c r="E202" s="179"/>
      <c r="F202" s="179"/>
      <c r="G202" s="179"/>
      <c r="H202" s="178"/>
      <c r="I202" s="176"/>
      <c r="J202" s="176"/>
      <c r="K202" s="178"/>
      <c r="L202" s="177"/>
      <c r="M202" s="176"/>
      <c r="N202" s="181">
        <f>VLOOKUP($B202,Piloto!$B$79:$H$450,7,0)</f>
        <v>15907.5</v>
      </c>
      <c r="O202" s="175"/>
      <c r="P202" s="187">
        <f t="shared" si="26"/>
        <v>1254465.45</v>
      </c>
      <c r="Q202" s="181">
        <f t="shared" si="19"/>
        <v>62723.272499999999</v>
      </c>
      <c r="R202" s="181">
        <f t="shared" si="20"/>
        <v>37633.963499999998</v>
      </c>
      <c r="S202" s="181">
        <f t="shared" si="21"/>
        <v>4590.0890815499997</v>
      </c>
      <c r="T202" s="181">
        <f t="shared" si="22"/>
        <v>44801.9790813</v>
      </c>
      <c r="U202" s="181">
        <f t="shared" si="23"/>
        <v>75267.926999999996</v>
      </c>
      <c r="V202" s="174">
        <f t="shared" si="24"/>
        <v>752700.59591264999</v>
      </c>
      <c r="X202" s="172">
        <f t="shared" si="25"/>
        <v>501786.18</v>
      </c>
      <c r="Y202" s="168" t="str">
        <f>IFERROR(VLOOKUP($B202,Piloto!$B$79:$H$396,4,0),"")</f>
        <v>Vendido</v>
      </c>
      <c r="Z202" s="182"/>
      <c r="AA202" s="182"/>
    </row>
    <row r="203" spans="1:27" ht="22.5" hidden="1" customHeight="1">
      <c r="A203" s="171">
        <f t="shared" ref="A203:A339" si="27">RIGHT(B203,2)*1</f>
        <v>12</v>
      </c>
      <c r="B203" s="183">
        <v>1712</v>
      </c>
      <c r="C203" s="179">
        <v>81.62</v>
      </c>
      <c r="D203" s="179" t="s">
        <v>434</v>
      </c>
      <c r="E203" s="179"/>
      <c r="F203" s="179"/>
      <c r="G203" s="179"/>
      <c r="H203" s="178"/>
      <c r="I203" s="176"/>
      <c r="J203" s="176"/>
      <c r="K203" s="178"/>
      <c r="L203" s="177"/>
      <c r="M203" s="176"/>
      <c r="N203" s="181">
        <f>VLOOKUP($B203,Piloto!$B$79:$H$450,7,0)</f>
        <v>15645</v>
      </c>
      <c r="O203" s="175"/>
      <c r="P203" s="187">
        <f t="shared" si="26"/>
        <v>1276944.9000000001</v>
      </c>
      <c r="Q203" s="181">
        <f t="shared" ref="Q203:Q339" si="28">$Q$19*P203</f>
        <v>63847.24500000001</v>
      </c>
      <c r="R203" s="181">
        <f t="shared" ref="R203:R339" si="29">$R$19*P203</f>
        <v>38308.347000000002</v>
      </c>
      <c r="S203" s="181">
        <f t="shared" ref="S203:S339" si="30">$S$19*P203</f>
        <v>4672.3413891</v>
      </c>
      <c r="T203" s="181">
        <f t="shared" ref="T203:T339" si="31">$T$19*P203</f>
        <v>45604.810158600005</v>
      </c>
      <c r="U203" s="181">
        <f t="shared" ref="U203:U339" si="32">$U$19*P203</f>
        <v>76616.694000000003</v>
      </c>
      <c r="V203" s="174">
        <f t="shared" ref="V203:V339" si="33">Q203*$Q$17+R203*$R$17+T203*$T$17+U203*$U$17+S203*$S$17</f>
        <v>766188.64806330006</v>
      </c>
      <c r="X203" s="172">
        <f t="shared" ref="X203:X339" si="34">$X$19*P203</f>
        <v>510777.96000000008</v>
      </c>
      <c r="Y203" s="168" t="str">
        <f>IFERROR(VLOOKUP($B203,Piloto!$B$79:$H$396,4,0),"")</f>
        <v>Vendido</v>
      </c>
      <c r="Z203" s="182"/>
      <c r="AA203" s="182"/>
    </row>
    <row r="204" spans="1:27" ht="22.5" hidden="1" customHeight="1">
      <c r="A204" s="171">
        <f t="shared" si="27"/>
        <v>13</v>
      </c>
      <c r="B204" s="183">
        <v>1713</v>
      </c>
      <c r="C204" s="179">
        <v>50.33</v>
      </c>
      <c r="D204" s="179" t="s">
        <v>434</v>
      </c>
      <c r="E204" s="179"/>
      <c r="F204" s="179"/>
      <c r="G204" s="179"/>
      <c r="H204" s="178"/>
      <c r="I204" s="176"/>
      <c r="J204" s="176"/>
      <c r="K204" s="178"/>
      <c r="L204" s="177"/>
      <c r="M204" s="176"/>
      <c r="N204" s="181">
        <f>VLOOKUP($B204,Piloto!$B$79:$H$450,7,0)</f>
        <v>15697.500000000002</v>
      </c>
      <c r="O204" s="175"/>
      <c r="P204" s="187">
        <f t="shared" si="26"/>
        <v>790055.17500000005</v>
      </c>
      <c r="Q204" s="181">
        <f t="shared" si="28"/>
        <v>39502.758750000008</v>
      </c>
      <c r="R204" s="181">
        <f t="shared" si="29"/>
        <v>23701.65525</v>
      </c>
      <c r="S204" s="181">
        <f t="shared" si="30"/>
        <v>2890.8118853250003</v>
      </c>
      <c r="T204" s="181">
        <f t="shared" si="31"/>
        <v>28216.030519950004</v>
      </c>
      <c r="U204" s="181">
        <f t="shared" si="32"/>
        <v>47403.3105</v>
      </c>
      <c r="V204" s="174">
        <f t="shared" si="33"/>
        <v>474046.53593797504</v>
      </c>
      <c r="X204" s="172">
        <f t="shared" si="34"/>
        <v>316022.07000000007</v>
      </c>
      <c r="Y204" s="168" t="str">
        <f>IFERROR(VLOOKUP($B204,Piloto!$B$79:$H$396,4,0),"")</f>
        <v>Vendido</v>
      </c>
      <c r="Z204" s="182"/>
      <c r="AA204" s="182"/>
    </row>
    <row r="205" spans="1:27" ht="22.5" hidden="1" customHeight="1">
      <c r="A205" s="171">
        <f t="shared" si="27"/>
        <v>14</v>
      </c>
      <c r="B205" s="183">
        <v>1714</v>
      </c>
      <c r="C205" s="179">
        <v>45.89</v>
      </c>
      <c r="D205" s="179" t="s">
        <v>434</v>
      </c>
      <c r="E205" s="179"/>
      <c r="F205" s="179"/>
      <c r="G205" s="179"/>
      <c r="H205" s="178"/>
      <c r="I205" s="176"/>
      <c r="J205" s="176"/>
      <c r="K205" s="178"/>
      <c r="L205" s="177"/>
      <c r="M205" s="176"/>
      <c r="N205" s="181">
        <f>VLOOKUP($B205,Piloto!$B$79:$H$450,7,0)</f>
        <v>15697.5</v>
      </c>
      <c r="O205" s="175"/>
      <c r="P205" s="187">
        <f t="shared" si="26"/>
        <v>720358.27500000002</v>
      </c>
      <c r="Q205" s="181">
        <f t="shared" si="28"/>
        <v>36017.91375</v>
      </c>
      <c r="R205" s="181">
        <f t="shared" si="29"/>
        <v>21610.748250000001</v>
      </c>
      <c r="S205" s="181">
        <f t="shared" si="30"/>
        <v>2635.7909282250002</v>
      </c>
      <c r="T205" s="181">
        <f t="shared" si="31"/>
        <v>25726.875433350004</v>
      </c>
      <c r="U205" s="181">
        <f t="shared" si="32"/>
        <v>43221.496500000001</v>
      </c>
      <c r="V205" s="174">
        <f t="shared" si="33"/>
        <v>432227.21109067503</v>
      </c>
      <c r="X205" s="172">
        <f t="shared" si="34"/>
        <v>288143.31</v>
      </c>
      <c r="Y205" s="168" t="str">
        <f>IFERROR(VLOOKUP($B205,Piloto!$B$79:$H$396,4,0),"")</f>
        <v>Vendido</v>
      </c>
      <c r="Z205" s="182"/>
      <c r="AA205" s="182"/>
    </row>
    <row r="206" spans="1:27" ht="22.5" hidden="1" customHeight="1">
      <c r="A206" s="171">
        <f t="shared" si="27"/>
        <v>1</v>
      </c>
      <c r="B206" s="183">
        <v>1801</v>
      </c>
      <c r="C206" s="179">
        <v>77.78</v>
      </c>
      <c r="D206" s="179" t="s">
        <v>434</v>
      </c>
      <c r="E206" s="179"/>
      <c r="F206" s="179"/>
      <c r="G206" s="179"/>
      <c r="H206" s="178"/>
      <c r="I206" s="176"/>
      <c r="J206" s="176"/>
      <c r="K206" s="178"/>
      <c r="L206" s="177"/>
      <c r="M206" s="176"/>
      <c r="N206" s="181">
        <f>VLOOKUP($B206,Piloto!$B$79:$H$450,7,0)</f>
        <v>15645.000000000002</v>
      </c>
      <c r="O206" s="175"/>
      <c r="P206" s="187">
        <f t="shared" si="26"/>
        <v>1216868.1000000001</v>
      </c>
      <c r="Q206" s="181">
        <f t="shared" si="28"/>
        <v>60843.405000000006</v>
      </c>
      <c r="R206" s="181">
        <f t="shared" si="29"/>
        <v>36506.042999999998</v>
      </c>
      <c r="S206" s="181">
        <f t="shared" si="30"/>
        <v>4452.5203779000003</v>
      </c>
      <c r="T206" s="181">
        <f t="shared" si="31"/>
        <v>43459.227323400009</v>
      </c>
      <c r="U206" s="181">
        <f t="shared" si="32"/>
        <v>73012.085999999996</v>
      </c>
      <c r="V206" s="174">
        <f t="shared" si="33"/>
        <v>730141.54675770004</v>
      </c>
      <c r="X206" s="172">
        <f t="shared" si="34"/>
        <v>486747.24000000005</v>
      </c>
      <c r="Y206" s="168" t="str">
        <f>IFERROR(VLOOKUP($B206,Piloto!$B$79:$H$396,4,0),"")</f>
        <v>Vendido</v>
      </c>
      <c r="Z206" s="182"/>
      <c r="AA206" s="182"/>
    </row>
    <row r="207" spans="1:27" ht="22.5" customHeight="1">
      <c r="A207" s="171">
        <f t="shared" si="27"/>
        <v>2</v>
      </c>
      <c r="B207" s="248">
        <v>1802</v>
      </c>
      <c r="C207" s="241">
        <v>90.1</v>
      </c>
      <c r="D207" s="241" t="s">
        <v>434</v>
      </c>
      <c r="E207" s="179"/>
      <c r="F207" s="179"/>
      <c r="G207" s="179"/>
      <c r="H207" s="178"/>
      <c r="I207" s="176"/>
      <c r="J207" s="176"/>
      <c r="K207" s="178"/>
      <c r="L207" s="177"/>
      <c r="M207" s="176"/>
      <c r="N207" s="181">
        <f>VLOOKUP($B207,Piloto!$B$79:$H$450,7,0)</f>
        <v>16009.955</v>
      </c>
      <c r="O207" s="175"/>
      <c r="P207" s="246">
        <f t="shared" si="26"/>
        <v>1442496.9454999999</v>
      </c>
      <c r="Q207" s="247">
        <f t="shared" si="28"/>
        <v>72124.847274999993</v>
      </c>
      <c r="R207" s="247">
        <f t="shared" si="29"/>
        <v>43274.908364999996</v>
      </c>
      <c r="S207" s="247">
        <f t="shared" si="30"/>
        <v>5278.0963235844993</v>
      </c>
      <c r="T207" s="247">
        <f t="shared" si="31"/>
        <v>51517.335911587004</v>
      </c>
      <c r="U207" s="247">
        <f t="shared" si="32"/>
        <v>86549.816729999991</v>
      </c>
      <c r="V207" s="242">
        <f t="shared" si="33"/>
        <v>865522.68974807346</v>
      </c>
      <c r="W207" s="249"/>
      <c r="X207" s="245">
        <f t="shared" si="34"/>
        <v>576998.77819999994</v>
      </c>
      <c r="Y207" s="168" t="str">
        <f>IFERROR(VLOOKUP($B207,Piloto!$B$79:$H$396,4,0),"")</f>
        <v>Disponível</v>
      </c>
      <c r="Z207" s="182"/>
      <c r="AA207" s="182"/>
    </row>
    <row r="208" spans="1:27" ht="22.5" hidden="1" customHeight="1">
      <c r="A208" s="171">
        <f t="shared" si="27"/>
        <v>3</v>
      </c>
      <c r="B208" s="183">
        <v>1803</v>
      </c>
      <c r="C208" s="179">
        <v>126.2</v>
      </c>
      <c r="D208" s="179" t="s">
        <v>434</v>
      </c>
      <c r="E208" s="179"/>
      <c r="F208" s="179"/>
      <c r="G208" s="179"/>
      <c r="H208" s="178"/>
      <c r="I208" s="176"/>
      <c r="J208" s="176"/>
      <c r="K208" s="178"/>
      <c r="L208" s="177"/>
      <c r="M208" s="176"/>
      <c r="N208" s="181">
        <f>VLOOKUP($B208,Piloto!$B$79:$H$450,7,0)</f>
        <v>15907.5</v>
      </c>
      <c r="O208" s="175"/>
      <c r="P208" s="187">
        <f t="shared" si="26"/>
        <v>2007526.5</v>
      </c>
      <c r="Q208" s="181">
        <f t="shared" si="28"/>
        <v>100376.32500000001</v>
      </c>
      <c r="R208" s="181">
        <f t="shared" si="29"/>
        <v>60225.794999999998</v>
      </c>
      <c r="S208" s="181">
        <f t="shared" si="30"/>
        <v>7345.5394635000002</v>
      </c>
      <c r="T208" s="181">
        <f t="shared" si="31"/>
        <v>71696.801421000011</v>
      </c>
      <c r="U208" s="181">
        <f t="shared" si="32"/>
        <v>120451.59</v>
      </c>
      <c r="V208" s="174">
        <f t="shared" si="33"/>
        <v>1204550.0279505001</v>
      </c>
      <c r="X208" s="172">
        <f t="shared" si="34"/>
        <v>803010.60000000009</v>
      </c>
      <c r="Y208" s="168" t="str">
        <f>IFERROR(VLOOKUP($B208,Piloto!$B$79:$H$396,4,0),"")</f>
        <v>Fora de Venda</v>
      </c>
      <c r="Z208" s="182"/>
      <c r="AA208" s="182"/>
    </row>
    <row r="209" spans="1:27" ht="22.5" hidden="1" customHeight="1">
      <c r="A209" s="171">
        <f t="shared" si="27"/>
        <v>4</v>
      </c>
      <c r="B209" s="183">
        <v>1804</v>
      </c>
      <c r="C209" s="179">
        <v>47.78</v>
      </c>
      <c r="D209" s="179" t="s">
        <v>434</v>
      </c>
      <c r="E209" s="179"/>
      <c r="F209" s="179"/>
      <c r="G209" s="179"/>
      <c r="H209" s="178"/>
      <c r="I209" s="176"/>
      <c r="J209" s="176"/>
      <c r="K209" s="178"/>
      <c r="L209" s="177"/>
      <c r="M209" s="176"/>
      <c r="N209" s="181">
        <f>VLOOKUP($B209,Piloto!$B$79:$H$450,7,0)</f>
        <v>15907.5</v>
      </c>
      <c r="O209" s="175"/>
      <c r="P209" s="187">
        <f t="shared" si="26"/>
        <v>760060.35</v>
      </c>
      <c r="Q209" s="181">
        <f t="shared" si="28"/>
        <v>38003.017500000002</v>
      </c>
      <c r="R209" s="181">
        <f t="shared" si="29"/>
        <v>22801.8105</v>
      </c>
      <c r="S209" s="181">
        <f t="shared" si="30"/>
        <v>2781.0608206499996</v>
      </c>
      <c r="T209" s="181">
        <f t="shared" si="31"/>
        <v>27144.7953399</v>
      </c>
      <c r="U209" s="181">
        <f t="shared" si="32"/>
        <v>45603.620999999999</v>
      </c>
      <c r="V209" s="174">
        <f t="shared" si="33"/>
        <v>456049.13102594996</v>
      </c>
      <c r="X209" s="172">
        <f t="shared" si="34"/>
        <v>304024.14</v>
      </c>
      <c r="Y209" s="168" t="str">
        <f>IFERROR(VLOOKUP($B209,Piloto!$B$79:$H$396,4,0),"")</f>
        <v>Fora de Venda</v>
      </c>
      <c r="Z209" s="182"/>
      <c r="AA209" s="182"/>
    </row>
    <row r="210" spans="1:27" ht="22.5" hidden="1" customHeight="1">
      <c r="A210" s="171">
        <f t="shared" si="27"/>
        <v>5</v>
      </c>
      <c r="B210" s="183">
        <v>1805</v>
      </c>
      <c r="C210" s="179">
        <v>37.090000000000003</v>
      </c>
      <c r="D210" s="179" t="s">
        <v>434</v>
      </c>
      <c r="E210" s="179"/>
      <c r="F210" s="179"/>
      <c r="G210" s="179"/>
      <c r="H210" s="178"/>
      <c r="I210" s="176"/>
      <c r="J210" s="176"/>
      <c r="K210" s="178"/>
      <c r="L210" s="177"/>
      <c r="M210" s="176"/>
      <c r="N210" s="181">
        <f>VLOOKUP($B210,Piloto!$B$79:$H$450,7,0)</f>
        <v>16117.5</v>
      </c>
      <c r="O210" s="175"/>
      <c r="P210" s="187">
        <f t="shared" si="26"/>
        <v>597798.07500000007</v>
      </c>
      <c r="Q210" s="181">
        <f t="shared" si="28"/>
        <v>29889.903750000005</v>
      </c>
      <c r="R210" s="181">
        <f t="shared" si="29"/>
        <v>17933.94225</v>
      </c>
      <c r="S210" s="181">
        <f t="shared" si="30"/>
        <v>2187.3431564250004</v>
      </c>
      <c r="T210" s="181">
        <f t="shared" si="31"/>
        <v>21349.760450550006</v>
      </c>
      <c r="U210" s="181">
        <f t="shared" si="32"/>
        <v>35867.8845</v>
      </c>
      <c r="V210" s="174">
        <f t="shared" si="33"/>
        <v>358689.00756727508</v>
      </c>
      <c r="X210" s="172">
        <f t="shared" si="34"/>
        <v>239119.23000000004</v>
      </c>
      <c r="Y210" s="168" t="str">
        <f>IFERROR(VLOOKUP($B210,Piloto!$B$79:$H$396,4,0),"")</f>
        <v>Fora de Venda</v>
      </c>
      <c r="Z210" s="182"/>
      <c r="AA210" s="182"/>
    </row>
    <row r="211" spans="1:27" ht="22.5" hidden="1" customHeight="1">
      <c r="A211" s="171">
        <f t="shared" si="27"/>
        <v>6</v>
      </c>
      <c r="B211" s="183">
        <v>1806</v>
      </c>
      <c r="C211" s="179">
        <v>34.28</v>
      </c>
      <c r="D211" s="179" t="s">
        <v>434</v>
      </c>
      <c r="E211" s="179"/>
      <c r="F211" s="179"/>
      <c r="G211" s="179"/>
      <c r="H211" s="178"/>
      <c r="I211" s="176"/>
      <c r="J211" s="176"/>
      <c r="K211" s="178"/>
      <c r="L211" s="177"/>
      <c r="M211" s="176"/>
      <c r="N211" s="181">
        <f>VLOOKUP($B211,Piloto!$B$79:$H$450,7,0)</f>
        <v>16117.5</v>
      </c>
      <c r="O211" s="175"/>
      <c r="P211" s="187">
        <f t="shared" si="26"/>
        <v>552507.9</v>
      </c>
      <c r="Q211" s="181">
        <f t="shared" si="28"/>
        <v>27625.395000000004</v>
      </c>
      <c r="R211" s="181">
        <f t="shared" si="29"/>
        <v>16575.237000000001</v>
      </c>
      <c r="S211" s="181">
        <f t="shared" si="30"/>
        <v>2021.6264060999999</v>
      </c>
      <c r="T211" s="181">
        <f t="shared" si="31"/>
        <v>19732.267140600001</v>
      </c>
      <c r="U211" s="181">
        <f t="shared" si="32"/>
        <v>33150.474000000002</v>
      </c>
      <c r="V211" s="174">
        <f t="shared" si="33"/>
        <v>331514.13263430004</v>
      </c>
      <c r="X211" s="172">
        <f t="shared" si="34"/>
        <v>221003.16000000003</v>
      </c>
      <c r="Y211" s="168" t="str">
        <f>IFERROR(VLOOKUP($B211,Piloto!$B$79:$H$396,4,0),"")</f>
        <v>Fora de Venda</v>
      </c>
      <c r="Z211" s="182"/>
      <c r="AA211" s="182"/>
    </row>
    <row r="212" spans="1:27" ht="22.5" hidden="1" customHeight="1">
      <c r="A212" s="171">
        <f t="shared" si="27"/>
        <v>7</v>
      </c>
      <c r="B212" s="183">
        <v>1807</v>
      </c>
      <c r="C212" s="179">
        <v>43.89</v>
      </c>
      <c r="D212" s="179" t="s">
        <v>434</v>
      </c>
      <c r="E212" s="179"/>
      <c r="F212" s="179"/>
      <c r="G212" s="179"/>
      <c r="H212" s="178"/>
      <c r="I212" s="176"/>
      <c r="J212" s="176"/>
      <c r="K212" s="178"/>
      <c r="L212" s="177"/>
      <c r="M212" s="176"/>
      <c r="N212" s="181">
        <f>VLOOKUP($B212,Piloto!$B$79:$H$450,7,0)</f>
        <v>16117.500000000002</v>
      </c>
      <c r="O212" s="175"/>
      <c r="P212" s="187">
        <f t="shared" si="26"/>
        <v>707397.07500000007</v>
      </c>
      <c r="Q212" s="181">
        <f t="shared" si="28"/>
        <v>35369.853750000002</v>
      </c>
      <c r="R212" s="181">
        <f t="shared" si="29"/>
        <v>21221.912250000001</v>
      </c>
      <c r="S212" s="181">
        <f t="shared" si="30"/>
        <v>2588.3658974250002</v>
      </c>
      <c r="T212" s="181">
        <f t="shared" si="31"/>
        <v>25263.979136550006</v>
      </c>
      <c r="U212" s="181">
        <f t="shared" si="32"/>
        <v>42443.824500000002</v>
      </c>
      <c r="V212" s="174">
        <f t="shared" si="33"/>
        <v>424450.27075027506</v>
      </c>
      <c r="X212" s="172">
        <f t="shared" si="34"/>
        <v>282958.83</v>
      </c>
      <c r="Y212" s="168" t="str">
        <f>IFERROR(VLOOKUP($B212,Piloto!$B$79:$H$396,4,0),"")</f>
        <v>Vendido</v>
      </c>
      <c r="Z212" s="182"/>
      <c r="AA212" s="182"/>
    </row>
    <row r="213" spans="1:27" ht="22.5" hidden="1" customHeight="1">
      <c r="A213" s="171">
        <f t="shared" si="27"/>
        <v>8</v>
      </c>
      <c r="B213" s="183">
        <v>1808</v>
      </c>
      <c r="C213" s="179">
        <v>43.61</v>
      </c>
      <c r="D213" s="179" t="s">
        <v>434</v>
      </c>
      <c r="E213" s="179"/>
      <c r="F213" s="179"/>
      <c r="G213" s="179"/>
      <c r="H213" s="178"/>
      <c r="I213" s="176"/>
      <c r="J213" s="176"/>
      <c r="K213" s="178"/>
      <c r="L213" s="177"/>
      <c r="M213" s="176"/>
      <c r="N213" s="181">
        <f>VLOOKUP($B213,Piloto!$B$79:$H$450,7,0)</f>
        <v>15907.500000000002</v>
      </c>
      <c r="O213" s="175"/>
      <c r="P213" s="187">
        <f t="shared" si="26"/>
        <v>693726.07500000007</v>
      </c>
      <c r="Q213" s="181">
        <f t="shared" si="28"/>
        <v>34686.303750000006</v>
      </c>
      <c r="R213" s="181">
        <f t="shared" si="29"/>
        <v>20811.78225</v>
      </c>
      <c r="S213" s="181">
        <f t="shared" si="30"/>
        <v>2538.3437084250004</v>
      </c>
      <c r="T213" s="181">
        <f t="shared" si="31"/>
        <v>24775.733042550004</v>
      </c>
      <c r="U213" s="181">
        <f t="shared" si="32"/>
        <v>41623.5645</v>
      </c>
      <c r="V213" s="174">
        <f t="shared" si="33"/>
        <v>416247.43834327505</v>
      </c>
      <c r="X213" s="172">
        <f t="shared" si="34"/>
        <v>277490.43000000005</v>
      </c>
      <c r="Y213" s="168" t="str">
        <f>IFERROR(VLOOKUP($B213,Piloto!$B$79:$H$396,4,0),"")</f>
        <v>Fora de Venda</v>
      </c>
      <c r="Z213" s="182"/>
      <c r="AA213" s="182"/>
    </row>
    <row r="214" spans="1:27" ht="22.5" hidden="1" customHeight="1">
      <c r="A214" s="171">
        <f t="shared" si="27"/>
        <v>9</v>
      </c>
      <c r="B214" s="183">
        <v>1809</v>
      </c>
      <c r="C214" s="179">
        <v>44.17</v>
      </c>
      <c r="D214" s="179" t="s">
        <v>434</v>
      </c>
      <c r="E214" s="179"/>
      <c r="F214" s="179"/>
      <c r="G214" s="179"/>
      <c r="H214" s="178"/>
      <c r="I214" s="176"/>
      <c r="J214" s="176"/>
      <c r="K214" s="178"/>
      <c r="L214" s="177"/>
      <c r="M214" s="176"/>
      <c r="N214" s="181">
        <f>VLOOKUP($B214,Piloto!$B$79:$H$450,7,0)</f>
        <v>15907.5</v>
      </c>
      <c r="O214" s="175"/>
      <c r="P214" s="187">
        <f t="shared" si="26"/>
        <v>702634.27500000002</v>
      </c>
      <c r="Q214" s="181">
        <f t="shared" si="28"/>
        <v>35131.713750000003</v>
      </c>
      <c r="R214" s="181">
        <f t="shared" si="29"/>
        <v>21079.028249999999</v>
      </c>
      <c r="S214" s="181">
        <f t="shared" si="30"/>
        <v>2570.9388122250002</v>
      </c>
      <c r="T214" s="181">
        <f t="shared" si="31"/>
        <v>25093.880497350001</v>
      </c>
      <c r="U214" s="181">
        <f t="shared" si="32"/>
        <v>42158.056499999999</v>
      </c>
      <c r="V214" s="174">
        <f t="shared" si="33"/>
        <v>421592.50978267496</v>
      </c>
      <c r="X214" s="172">
        <f t="shared" si="34"/>
        <v>281053.71000000002</v>
      </c>
      <c r="Y214" s="168" t="str">
        <f>IFERROR(VLOOKUP($B214,Piloto!$B$79:$H$396,4,0),"")</f>
        <v>Fora de Venda</v>
      </c>
      <c r="Z214" s="182"/>
      <c r="AA214" s="182"/>
    </row>
    <row r="215" spans="1:27" ht="22.5" hidden="1" customHeight="1">
      <c r="A215" s="171">
        <f t="shared" si="27"/>
        <v>10</v>
      </c>
      <c r="B215" s="183">
        <v>1810</v>
      </c>
      <c r="C215" s="179">
        <v>56.33</v>
      </c>
      <c r="D215" s="179" t="s">
        <v>434</v>
      </c>
      <c r="E215" s="179"/>
      <c r="F215" s="179"/>
      <c r="G215" s="179"/>
      <c r="H215" s="178"/>
      <c r="I215" s="176"/>
      <c r="J215" s="176"/>
      <c r="K215" s="178"/>
      <c r="L215" s="177"/>
      <c r="M215" s="176"/>
      <c r="N215" s="181">
        <f>VLOOKUP($B215,Piloto!$B$79:$H$450,7,0)</f>
        <v>15907.500000000002</v>
      </c>
      <c r="O215" s="175"/>
      <c r="P215" s="187">
        <f t="shared" si="26"/>
        <v>896069.47500000009</v>
      </c>
      <c r="Q215" s="181">
        <f t="shared" si="28"/>
        <v>44803.473750000005</v>
      </c>
      <c r="R215" s="181">
        <f t="shared" si="29"/>
        <v>26882.084250000004</v>
      </c>
      <c r="S215" s="181">
        <f t="shared" si="30"/>
        <v>3278.7182090250003</v>
      </c>
      <c r="T215" s="181">
        <f t="shared" si="31"/>
        <v>32002.225230150005</v>
      </c>
      <c r="U215" s="181">
        <f t="shared" si="32"/>
        <v>53764.168500000007</v>
      </c>
      <c r="V215" s="174">
        <f t="shared" si="33"/>
        <v>537656.91818107502</v>
      </c>
      <c r="X215" s="172">
        <f t="shared" si="34"/>
        <v>358427.79000000004</v>
      </c>
      <c r="Y215" s="168" t="str">
        <f>IFERROR(VLOOKUP($B215,Piloto!$B$79:$H$396,4,0),"")</f>
        <v>Fora de Venda</v>
      </c>
      <c r="Z215" s="182"/>
      <c r="AA215" s="182"/>
    </row>
    <row r="216" spans="1:27" ht="22.5" hidden="1" customHeight="1">
      <c r="A216" s="171">
        <f t="shared" si="27"/>
        <v>11</v>
      </c>
      <c r="B216" s="183">
        <v>1811</v>
      </c>
      <c r="C216" s="179">
        <v>78.86</v>
      </c>
      <c r="D216" s="179" t="s">
        <v>434</v>
      </c>
      <c r="E216" s="179"/>
      <c r="F216" s="179"/>
      <c r="G216" s="179"/>
      <c r="H216" s="178"/>
      <c r="I216" s="176"/>
      <c r="J216" s="176"/>
      <c r="K216" s="178"/>
      <c r="L216" s="177"/>
      <c r="M216" s="176"/>
      <c r="N216" s="181">
        <f>VLOOKUP($B216,Piloto!$B$79:$H$450,7,0)</f>
        <v>15907.5</v>
      </c>
      <c r="O216" s="175"/>
      <c r="P216" s="187">
        <f t="shared" ref="P216:P279" si="35">C216*N216</f>
        <v>1254465.45</v>
      </c>
      <c r="Q216" s="181">
        <f t="shared" si="28"/>
        <v>62723.272499999999</v>
      </c>
      <c r="R216" s="181">
        <f t="shared" si="29"/>
        <v>37633.963499999998</v>
      </c>
      <c r="S216" s="181">
        <f t="shared" si="30"/>
        <v>4590.0890815499997</v>
      </c>
      <c r="T216" s="181">
        <f t="shared" si="31"/>
        <v>44801.9790813</v>
      </c>
      <c r="U216" s="181">
        <f t="shared" si="32"/>
        <v>75267.926999999996</v>
      </c>
      <c r="V216" s="174">
        <f t="shared" si="33"/>
        <v>752700.59591264999</v>
      </c>
      <c r="X216" s="172">
        <f t="shared" si="34"/>
        <v>501786.18</v>
      </c>
      <c r="Y216" s="168" t="str">
        <f>IFERROR(VLOOKUP($B216,Piloto!$B$79:$H$396,4,0),"")</f>
        <v>Fora de Venda</v>
      </c>
      <c r="Z216" s="182"/>
      <c r="AA216" s="182"/>
    </row>
    <row r="217" spans="1:27" ht="22.5" hidden="1" customHeight="1">
      <c r="A217" s="171">
        <f t="shared" si="27"/>
        <v>12</v>
      </c>
      <c r="B217" s="248">
        <v>1812</v>
      </c>
      <c r="C217" s="241">
        <v>81.62</v>
      </c>
      <c r="D217" s="241" t="s">
        <v>434</v>
      </c>
      <c r="E217" s="179"/>
      <c r="F217" s="179"/>
      <c r="G217" s="179"/>
      <c r="H217" s="178"/>
      <c r="I217" s="176"/>
      <c r="J217" s="176"/>
      <c r="K217" s="178"/>
      <c r="L217" s="177"/>
      <c r="M217" s="176"/>
      <c r="N217" s="181">
        <f>VLOOKUP($B217,Piloto!$B$79:$H$450,7,0)</f>
        <v>15645</v>
      </c>
      <c r="O217" s="175"/>
      <c r="P217" s="246">
        <f t="shared" si="35"/>
        <v>1276944.9000000001</v>
      </c>
      <c r="Q217" s="247">
        <f t="shared" si="28"/>
        <v>63847.24500000001</v>
      </c>
      <c r="R217" s="247">
        <f t="shared" si="29"/>
        <v>38308.347000000002</v>
      </c>
      <c r="S217" s="247">
        <f t="shared" si="30"/>
        <v>4672.3413891</v>
      </c>
      <c r="T217" s="247">
        <f t="shared" si="31"/>
        <v>45604.810158600005</v>
      </c>
      <c r="U217" s="247">
        <f t="shared" si="32"/>
        <v>76616.694000000003</v>
      </c>
      <c r="V217" s="242">
        <f t="shared" si="33"/>
        <v>766188.64806330006</v>
      </c>
      <c r="W217" s="249"/>
      <c r="X217" s="245">
        <f t="shared" si="34"/>
        <v>510777.96000000008</v>
      </c>
      <c r="Y217" s="168" t="str">
        <f>IFERROR(VLOOKUP($B217,Piloto!$B$79:$H$396,4,0),"")</f>
        <v>Vendido</v>
      </c>
      <c r="Z217" s="182"/>
      <c r="AA217" s="182"/>
    </row>
    <row r="218" spans="1:27" ht="22.5" hidden="1" customHeight="1">
      <c r="A218" s="171">
        <f t="shared" si="27"/>
        <v>13</v>
      </c>
      <c r="B218" s="248">
        <v>1813</v>
      </c>
      <c r="C218" s="241">
        <v>50.33</v>
      </c>
      <c r="D218" s="241" t="s">
        <v>434</v>
      </c>
      <c r="E218" s="179"/>
      <c r="F218" s="179"/>
      <c r="G218" s="179"/>
      <c r="H218" s="178"/>
      <c r="I218" s="176"/>
      <c r="J218" s="176"/>
      <c r="K218" s="178"/>
      <c r="L218" s="177"/>
      <c r="M218" s="176"/>
      <c r="N218" s="181">
        <f>VLOOKUP($B218,Piloto!$B$79:$H$450,7,0)</f>
        <v>15697.500000000002</v>
      </c>
      <c r="O218" s="175"/>
      <c r="P218" s="246">
        <f t="shared" si="35"/>
        <v>790055.17500000005</v>
      </c>
      <c r="Q218" s="247">
        <f t="shared" si="28"/>
        <v>39502.758750000008</v>
      </c>
      <c r="R218" s="247">
        <f t="shared" si="29"/>
        <v>23701.65525</v>
      </c>
      <c r="S218" s="247">
        <f t="shared" si="30"/>
        <v>2890.8118853250003</v>
      </c>
      <c r="T218" s="247">
        <f t="shared" si="31"/>
        <v>28216.030519950004</v>
      </c>
      <c r="U218" s="247">
        <f t="shared" si="32"/>
        <v>47403.3105</v>
      </c>
      <c r="V218" s="242">
        <f t="shared" si="33"/>
        <v>474046.53593797504</v>
      </c>
      <c r="W218" s="249"/>
      <c r="X218" s="245">
        <f t="shared" si="34"/>
        <v>316022.07000000007</v>
      </c>
      <c r="Y218" s="168" t="str">
        <f>IFERROR(VLOOKUP($B218,Piloto!$B$79:$H$396,4,0),"")</f>
        <v>Vendido</v>
      </c>
      <c r="Z218" s="182"/>
      <c r="AA218" s="182"/>
    </row>
    <row r="219" spans="1:27" ht="22.5" hidden="1" customHeight="1">
      <c r="A219" s="171">
        <f t="shared" si="27"/>
        <v>14</v>
      </c>
      <c r="B219" s="248">
        <v>1814</v>
      </c>
      <c r="C219" s="241">
        <v>45.89</v>
      </c>
      <c r="D219" s="241" t="s">
        <v>434</v>
      </c>
      <c r="E219" s="179"/>
      <c r="F219" s="179"/>
      <c r="G219" s="179"/>
      <c r="H219" s="178"/>
      <c r="I219" s="176"/>
      <c r="J219" s="176"/>
      <c r="K219" s="178"/>
      <c r="L219" s="177"/>
      <c r="M219" s="176"/>
      <c r="N219" s="181">
        <f>VLOOKUP($B219,Piloto!$B$79:$H$450,7,0)</f>
        <v>15697.5</v>
      </c>
      <c r="O219" s="175"/>
      <c r="P219" s="246">
        <f t="shared" si="35"/>
        <v>720358.27500000002</v>
      </c>
      <c r="Q219" s="247">
        <f t="shared" si="28"/>
        <v>36017.91375</v>
      </c>
      <c r="R219" s="247">
        <f t="shared" si="29"/>
        <v>21610.748250000001</v>
      </c>
      <c r="S219" s="247">
        <f t="shared" si="30"/>
        <v>2635.7909282250002</v>
      </c>
      <c r="T219" s="247">
        <f t="shared" si="31"/>
        <v>25726.875433350004</v>
      </c>
      <c r="U219" s="247">
        <f t="shared" si="32"/>
        <v>43221.496500000001</v>
      </c>
      <c r="V219" s="242">
        <f t="shared" si="33"/>
        <v>432227.21109067503</v>
      </c>
      <c r="W219" s="249"/>
      <c r="X219" s="245">
        <f t="shared" si="34"/>
        <v>288143.31</v>
      </c>
      <c r="Y219" s="168" t="str">
        <f>IFERROR(VLOOKUP($B219,Piloto!$B$79:$H$396,4,0),"")</f>
        <v>Vendido</v>
      </c>
      <c r="Z219" s="182"/>
      <c r="AA219" s="182"/>
    </row>
    <row r="220" spans="1:27" ht="22.5" customHeight="1">
      <c r="A220" s="171">
        <f t="shared" si="27"/>
        <v>1</v>
      </c>
      <c r="B220" s="248">
        <v>1901</v>
      </c>
      <c r="C220" s="241">
        <v>77.78</v>
      </c>
      <c r="D220" s="241" t="s">
        <v>434</v>
      </c>
      <c r="E220" s="179"/>
      <c r="F220" s="179"/>
      <c r="G220" s="179"/>
      <c r="H220" s="178"/>
      <c r="I220" s="176"/>
      <c r="J220" s="176"/>
      <c r="K220" s="178"/>
      <c r="L220" s="177"/>
      <c r="M220" s="176"/>
      <c r="N220" s="181">
        <f>VLOOKUP($B220,Piloto!$B$79:$H$450,7,0)</f>
        <v>15956.41</v>
      </c>
      <c r="O220" s="175"/>
      <c r="P220" s="246">
        <f t="shared" si="35"/>
        <v>1241089.5697999999</v>
      </c>
      <c r="Q220" s="247">
        <f t="shared" si="28"/>
        <v>62054.478490000001</v>
      </c>
      <c r="R220" s="247">
        <f t="shared" si="29"/>
        <v>37232.687093999994</v>
      </c>
      <c r="S220" s="247">
        <f t="shared" si="30"/>
        <v>4541.1467358981999</v>
      </c>
      <c r="T220" s="247">
        <f t="shared" si="31"/>
        <v>44324.272895837203</v>
      </c>
      <c r="U220" s="247">
        <f t="shared" si="32"/>
        <v>74465.374187999987</v>
      </c>
      <c r="V220" s="242">
        <f t="shared" si="33"/>
        <v>744674.84040268662</v>
      </c>
      <c r="W220" s="249"/>
      <c r="X220" s="245">
        <f t="shared" si="34"/>
        <v>496435.82792000001</v>
      </c>
      <c r="Y220" s="168" t="str">
        <f>IFERROR(VLOOKUP($B220,Piloto!$B$79:$H$396,4,0),"")</f>
        <v>Disponível</v>
      </c>
      <c r="Z220" s="182"/>
      <c r="AA220" s="182"/>
    </row>
    <row r="221" spans="1:27" ht="22.5" hidden="1" customHeight="1">
      <c r="A221" s="171">
        <f t="shared" si="27"/>
        <v>2</v>
      </c>
      <c r="B221" s="248">
        <v>1902</v>
      </c>
      <c r="C221" s="241">
        <v>90.1</v>
      </c>
      <c r="D221" s="241" t="s">
        <v>434</v>
      </c>
      <c r="E221" s="179"/>
      <c r="F221" s="179"/>
      <c r="G221" s="179"/>
      <c r="H221" s="178"/>
      <c r="I221" s="176"/>
      <c r="J221" s="176"/>
      <c r="K221" s="178"/>
      <c r="L221" s="177"/>
      <c r="M221" s="176"/>
      <c r="N221" s="181">
        <f>VLOOKUP($B221,Piloto!$B$79:$H$450,7,0)</f>
        <v>15935.205000000002</v>
      </c>
      <c r="O221" s="175"/>
      <c r="P221" s="246">
        <f t="shared" si="35"/>
        <v>1435761.9705000001</v>
      </c>
      <c r="Q221" s="247">
        <f t="shared" si="28"/>
        <v>71788.098525000009</v>
      </c>
      <c r="R221" s="247">
        <f t="shared" si="29"/>
        <v>43072.859114999999</v>
      </c>
      <c r="S221" s="247">
        <f t="shared" si="30"/>
        <v>5253.4530500595001</v>
      </c>
      <c r="T221" s="247">
        <f t="shared" si="31"/>
        <v>51276.803014437006</v>
      </c>
      <c r="U221" s="247">
        <f t="shared" si="32"/>
        <v>86145.718229999999</v>
      </c>
      <c r="V221" s="242">
        <f t="shared" si="33"/>
        <v>861481.59025349852</v>
      </c>
      <c r="W221" s="249"/>
      <c r="X221" s="245">
        <f t="shared" si="34"/>
        <v>574304.78820000007</v>
      </c>
      <c r="Y221" s="168" t="str">
        <f>IFERROR(VLOOKUP($B221,Piloto!$B$79:$H$396,4,0),"")</f>
        <v>Vendido</v>
      </c>
      <c r="Z221" s="182"/>
      <c r="AA221" s="182"/>
    </row>
    <row r="222" spans="1:27" ht="22.5" hidden="1" customHeight="1">
      <c r="A222" s="171">
        <f t="shared" si="27"/>
        <v>3</v>
      </c>
      <c r="B222" s="183">
        <v>1903</v>
      </c>
      <c r="C222" s="179">
        <v>126.2</v>
      </c>
      <c r="D222" s="179" t="s">
        <v>434</v>
      </c>
      <c r="E222" s="179"/>
      <c r="F222" s="179"/>
      <c r="G222" s="179"/>
      <c r="H222" s="178"/>
      <c r="I222" s="176"/>
      <c r="J222" s="176"/>
      <c r="K222" s="178"/>
      <c r="L222" s="177"/>
      <c r="M222" s="176"/>
      <c r="N222" s="181">
        <f>VLOOKUP($B222,Piloto!$B$79:$H$450,7,0)</f>
        <v>15907.5</v>
      </c>
      <c r="O222" s="175"/>
      <c r="P222" s="187">
        <f t="shared" si="35"/>
        <v>2007526.5</v>
      </c>
      <c r="Q222" s="181">
        <f t="shared" si="28"/>
        <v>100376.32500000001</v>
      </c>
      <c r="R222" s="181">
        <f t="shared" si="29"/>
        <v>60225.794999999998</v>
      </c>
      <c r="S222" s="181">
        <f t="shared" si="30"/>
        <v>7345.5394635000002</v>
      </c>
      <c r="T222" s="181">
        <f t="shared" si="31"/>
        <v>71696.801421000011</v>
      </c>
      <c r="U222" s="181">
        <f t="shared" si="32"/>
        <v>120451.59</v>
      </c>
      <c r="V222" s="174">
        <f t="shared" si="33"/>
        <v>1204550.0279505001</v>
      </c>
      <c r="X222" s="172">
        <f t="shared" si="34"/>
        <v>803010.60000000009</v>
      </c>
      <c r="Y222" s="168" t="str">
        <f>IFERROR(VLOOKUP($B222,Piloto!$B$79:$H$396,4,0),"")</f>
        <v>Vendido</v>
      </c>
      <c r="Z222" s="182"/>
      <c r="AA222" s="182"/>
    </row>
    <row r="223" spans="1:27" ht="22.5" hidden="1" customHeight="1">
      <c r="A223" s="171">
        <f t="shared" si="27"/>
        <v>4</v>
      </c>
      <c r="B223" s="183">
        <v>1904</v>
      </c>
      <c r="C223" s="179">
        <v>51.43</v>
      </c>
      <c r="D223" s="179" t="s">
        <v>434</v>
      </c>
      <c r="E223" s="179"/>
      <c r="F223" s="179"/>
      <c r="G223" s="179"/>
      <c r="H223" s="178"/>
      <c r="I223" s="176"/>
      <c r="J223" s="176"/>
      <c r="K223" s="178"/>
      <c r="L223" s="177"/>
      <c r="M223" s="176"/>
      <c r="N223" s="181">
        <f>VLOOKUP($B223,Piloto!$B$79:$H$450,7,0)</f>
        <v>15907.5</v>
      </c>
      <c r="O223" s="175"/>
      <c r="P223" s="187">
        <f t="shared" si="35"/>
        <v>818122.72499999998</v>
      </c>
      <c r="Q223" s="181">
        <f t="shared" si="28"/>
        <v>40906.136250000003</v>
      </c>
      <c r="R223" s="181">
        <f t="shared" si="29"/>
        <v>24543.68175</v>
      </c>
      <c r="S223" s="181">
        <f t="shared" si="30"/>
        <v>2993.5110507750001</v>
      </c>
      <c r="T223" s="181">
        <f t="shared" si="31"/>
        <v>29218.435000650003</v>
      </c>
      <c r="U223" s="181">
        <f t="shared" si="32"/>
        <v>49087.363499999999</v>
      </c>
      <c r="V223" s="174">
        <f t="shared" si="33"/>
        <v>490887.54308632499</v>
      </c>
      <c r="X223" s="172">
        <f t="shared" si="34"/>
        <v>327249.09000000003</v>
      </c>
      <c r="Y223" s="168" t="str">
        <f>IFERROR(VLOOKUP($B223,Piloto!$B$79:$H$396,4,0),"")</f>
        <v>Fora de Venda</v>
      </c>
      <c r="Z223" s="182"/>
      <c r="AA223" s="182"/>
    </row>
    <row r="224" spans="1:27" ht="22.5" hidden="1" customHeight="1">
      <c r="A224" s="171">
        <f t="shared" si="27"/>
        <v>5</v>
      </c>
      <c r="B224" s="183">
        <v>1905</v>
      </c>
      <c r="C224" s="179">
        <v>45.61</v>
      </c>
      <c r="D224" s="179" t="s">
        <v>434</v>
      </c>
      <c r="E224" s="179"/>
      <c r="F224" s="179"/>
      <c r="G224" s="179"/>
      <c r="H224" s="178"/>
      <c r="I224" s="176"/>
      <c r="J224" s="176"/>
      <c r="K224" s="178"/>
      <c r="L224" s="177"/>
      <c r="M224" s="176"/>
      <c r="N224" s="181">
        <f>VLOOKUP($B224,Piloto!$B$79:$H$450,7,0)</f>
        <v>15907.500000000002</v>
      </c>
      <c r="O224" s="175"/>
      <c r="P224" s="187">
        <f t="shared" si="35"/>
        <v>725541.07500000007</v>
      </c>
      <c r="Q224" s="181">
        <f t="shared" si="28"/>
        <v>36277.053750000006</v>
      </c>
      <c r="R224" s="181">
        <f t="shared" si="29"/>
        <v>21766.232250000001</v>
      </c>
      <c r="S224" s="181">
        <f t="shared" si="30"/>
        <v>2654.7547934250001</v>
      </c>
      <c r="T224" s="181">
        <f t="shared" si="31"/>
        <v>25911.973952550004</v>
      </c>
      <c r="U224" s="181">
        <f t="shared" si="32"/>
        <v>43532.464500000002</v>
      </c>
      <c r="V224" s="174">
        <f t="shared" si="33"/>
        <v>435336.97919827502</v>
      </c>
      <c r="X224" s="172">
        <f t="shared" si="34"/>
        <v>290216.43000000005</v>
      </c>
      <c r="Y224" s="168" t="str">
        <f>IFERROR(VLOOKUP($B224,Piloto!$B$79:$H$396,4,0),"")</f>
        <v>Vendido</v>
      </c>
      <c r="Z224" s="182"/>
      <c r="AA224" s="182"/>
    </row>
    <row r="225" spans="1:27" ht="22.5" hidden="1" customHeight="1">
      <c r="A225" s="171">
        <f t="shared" si="27"/>
        <v>6</v>
      </c>
      <c r="B225" s="183">
        <v>1906</v>
      </c>
      <c r="C225" s="179">
        <v>42.16</v>
      </c>
      <c r="D225" s="179" t="s">
        <v>434</v>
      </c>
      <c r="E225" s="179"/>
      <c r="F225" s="179"/>
      <c r="G225" s="179"/>
      <c r="H225" s="178"/>
      <c r="I225" s="176"/>
      <c r="J225" s="176"/>
      <c r="K225" s="178"/>
      <c r="L225" s="177"/>
      <c r="M225" s="176"/>
      <c r="N225" s="181">
        <f>VLOOKUP($B225,Piloto!$B$79:$H$450,7,0)</f>
        <v>15907.500000000004</v>
      </c>
      <c r="O225" s="175"/>
      <c r="P225" s="187">
        <f t="shared" si="35"/>
        <v>670660.20000000007</v>
      </c>
      <c r="Q225" s="181">
        <f t="shared" si="28"/>
        <v>33533.01</v>
      </c>
      <c r="R225" s="181">
        <f t="shared" si="29"/>
        <v>20119.806</v>
      </c>
      <c r="S225" s="181">
        <f t="shared" si="30"/>
        <v>2453.9456718000001</v>
      </c>
      <c r="T225" s="181">
        <f t="shared" si="31"/>
        <v>23951.958382800003</v>
      </c>
      <c r="U225" s="181">
        <f t="shared" si="32"/>
        <v>40239.612000000001</v>
      </c>
      <c r="V225" s="174">
        <f t="shared" si="33"/>
        <v>402407.52122340008</v>
      </c>
      <c r="X225" s="172">
        <f t="shared" si="34"/>
        <v>268264.08</v>
      </c>
      <c r="Y225" s="168" t="str">
        <f>IFERROR(VLOOKUP($B225,Piloto!$B$79:$H$396,4,0),"")</f>
        <v>Vendido</v>
      </c>
      <c r="Z225" s="182"/>
      <c r="AA225" s="182"/>
    </row>
    <row r="226" spans="1:27" ht="22.5" hidden="1" customHeight="1">
      <c r="A226" s="171">
        <f t="shared" si="27"/>
        <v>7</v>
      </c>
      <c r="B226" s="183">
        <v>1907</v>
      </c>
      <c r="C226" s="179">
        <v>46.46</v>
      </c>
      <c r="D226" s="179" t="s">
        <v>434</v>
      </c>
      <c r="E226" s="179"/>
      <c r="F226" s="179"/>
      <c r="G226" s="179"/>
      <c r="H226" s="178"/>
      <c r="I226" s="176"/>
      <c r="J226" s="176"/>
      <c r="K226" s="178"/>
      <c r="L226" s="177"/>
      <c r="M226" s="176"/>
      <c r="N226" s="181">
        <f>VLOOKUP($B226,Piloto!$B$79:$H$450,7,0)</f>
        <v>15907.500000000002</v>
      </c>
      <c r="O226" s="175"/>
      <c r="P226" s="187">
        <f t="shared" si="35"/>
        <v>739062.45000000007</v>
      </c>
      <c r="Q226" s="181">
        <f t="shared" si="28"/>
        <v>36953.122500000005</v>
      </c>
      <c r="R226" s="181">
        <f t="shared" si="29"/>
        <v>22171.873500000002</v>
      </c>
      <c r="S226" s="181">
        <f t="shared" si="30"/>
        <v>2704.22950455</v>
      </c>
      <c r="T226" s="181">
        <f t="shared" si="31"/>
        <v>26394.876339300004</v>
      </c>
      <c r="U226" s="181">
        <f t="shared" si="32"/>
        <v>44343.747000000003</v>
      </c>
      <c r="V226" s="174">
        <f t="shared" si="33"/>
        <v>443450.03406165005</v>
      </c>
      <c r="X226" s="172">
        <f t="shared" si="34"/>
        <v>295624.98000000004</v>
      </c>
      <c r="Y226" s="168" t="str">
        <f>IFERROR(VLOOKUP($B226,Piloto!$B$79:$H$396,4,0),"")</f>
        <v>Vendido</v>
      </c>
      <c r="Z226" s="182"/>
      <c r="AA226" s="182"/>
    </row>
    <row r="227" spans="1:27" ht="22.5" hidden="1" customHeight="1">
      <c r="A227" s="171">
        <f t="shared" si="27"/>
        <v>8</v>
      </c>
      <c r="B227" s="183">
        <v>1908</v>
      </c>
      <c r="C227" s="179">
        <v>43.61</v>
      </c>
      <c r="D227" s="179" t="s">
        <v>434</v>
      </c>
      <c r="E227" s="179"/>
      <c r="F227" s="179"/>
      <c r="G227" s="179"/>
      <c r="H227" s="178"/>
      <c r="I227" s="176"/>
      <c r="J227" s="176"/>
      <c r="K227" s="178"/>
      <c r="L227" s="177"/>
      <c r="M227" s="176"/>
      <c r="N227" s="181">
        <f>VLOOKUP($B227,Piloto!$B$79:$H$450,7,0)</f>
        <v>15907.500000000002</v>
      </c>
      <c r="O227" s="175"/>
      <c r="P227" s="187">
        <f t="shared" si="35"/>
        <v>693726.07500000007</v>
      </c>
      <c r="Q227" s="181">
        <f t="shared" si="28"/>
        <v>34686.303750000006</v>
      </c>
      <c r="R227" s="181">
        <f t="shared" si="29"/>
        <v>20811.78225</v>
      </c>
      <c r="S227" s="181">
        <f t="shared" si="30"/>
        <v>2538.3437084250004</v>
      </c>
      <c r="T227" s="181">
        <f t="shared" si="31"/>
        <v>24775.733042550004</v>
      </c>
      <c r="U227" s="181">
        <f t="shared" si="32"/>
        <v>41623.5645</v>
      </c>
      <c r="V227" s="174">
        <f t="shared" si="33"/>
        <v>416247.43834327505</v>
      </c>
      <c r="X227" s="172">
        <f t="shared" si="34"/>
        <v>277490.43000000005</v>
      </c>
      <c r="Y227" s="168" t="str">
        <f>IFERROR(VLOOKUP($B227,Piloto!$B$79:$H$396,4,0),"")</f>
        <v>Fora de Venda</v>
      </c>
      <c r="Z227" s="182"/>
      <c r="AA227" s="182"/>
    </row>
    <row r="228" spans="1:27" ht="22.5" hidden="1" customHeight="1">
      <c r="A228" s="171">
        <f t="shared" si="27"/>
        <v>9</v>
      </c>
      <c r="B228" s="183">
        <v>1909</v>
      </c>
      <c r="C228" s="179">
        <v>44.17</v>
      </c>
      <c r="D228" s="179" t="s">
        <v>434</v>
      </c>
      <c r="E228" s="179"/>
      <c r="F228" s="179"/>
      <c r="G228" s="179"/>
      <c r="H228" s="178"/>
      <c r="I228" s="176"/>
      <c r="J228" s="176"/>
      <c r="K228" s="178"/>
      <c r="L228" s="177"/>
      <c r="M228" s="176"/>
      <c r="N228" s="181">
        <f>VLOOKUP($B228,Piloto!$B$79:$H$450,7,0)</f>
        <v>15907.5</v>
      </c>
      <c r="O228" s="175"/>
      <c r="P228" s="187">
        <f t="shared" si="35"/>
        <v>702634.27500000002</v>
      </c>
      <c r="Q228" s="181">
        <f t="shared" si="28"/>
        <v>35131.713750000003</v>
      </c>
      <c r="R228" s="181">
        <f t="shared" si="29"/>
        <v>21079.028249999999</v>
      </c>
      <c r="S228" s="181">
        <f t="shared" si="30"/>
        <v>2570.9388122250002</v>
      </c>
      <c r="T228" s="181">
        <f t="shared" si="31"/>
        <v>25093.880497350001</v>
      </c>
      <c r="U228" s="181">
        <f t="shared" si="32"/>
        <v>42158.056499999999</v>
      </c>
      <c r="V228" s="174">
        <f t="shared" si="33"/>
        <v>421592.50978267496</v>
      </c>
      <c r="X228" s="172">
        <f t="shared" si="34"/>
        <v>281053.71000000002</v>
      </c>
      <c r="Y228" s="168" t="str">
        <f>IFERROR(VLOOKUP($B228,Piloto!$B$79:$H$396,4,0),"")</f>
        <v>Fora de Venda</v>
      </c>
      <c r="Z228" s="182"/>
      <c r="AA228" s="182"/>
    </row>
    <row r="229" spans="1:27" ht="22.5" hidden="1" customHeight="1">
      <c r="A229" s="171">
        <f t="shared" si="27"/>
        <v>10</v>
      </c>
      <c r="B229" s="183">
        <v>1910</v>
      </c>
      <c r="C229" s="179">
        <v>56.33</v>
      </c>
      <c r="D229" s="179" t="s">
        <v>434</v>
      </c>
      <c r="E229" s="179"/>
      <c r="F229" s="179"/>
      <c r="G229" s="179"/>
      <c r="H229" s="178"/>
      <c r="I229" s="176"/>
      <c r="J229" s="176"/>
      <c r="K229" s="178"/>
      <c r="L229" s="177"/>
      <c r="M229" s="176"/>
      <c r="N229" s="181">
        <f>VLOOKUP($B229,Piloto!$B$79:$H$450,7,0)</f>
        <v>15907.500000000002</v>
      </c>
      <c r="O229" s="175"/>
      <c r="P229" s="187">
        <f t="shared" si="35"/>
        <v>896069.47500000009</v>
      </c>
      <c r="Q229" s="181">
        <f t="shared" si="28"/>
        <v>44803.473750000005</v>
      </c>
      <c r="R229" s="181">
        <f t="shared" si="29"/>
        <v>26882.084250000004</v>
      </c>
      <c r="S229" s="181">
        <f t="shared" si="30"/>
        <v>3278.7182090250003</v>
      </c>
      <c r="T229" s="181">
        <f t="shared" si="31"/>
        <v>32002.225230150005</v>
      </c>
      <c r="U229" s="181">
        <f t="shared" si="32"/>
        <v>53764.168500000007</v>
      </c>
      <c r="V229" s="174">
        <f t="shared" si="33"/>
        <v>537656.91818107502</v>
      </c>
      <c r="X229" s="172">
        <f t="shared" si="34"/>
        <v>358427.79000000004</v>
      </c>
      <c r="Y229" s="168" t="str">
        <f>IFERROR(VLOOKUP($B229,Piloto!$B$79:$H$396,4,0),"")</f>
        <v>Fora de Venda</v>
      </c>
      <c r="Z229" s="182"/>
      <c r="AA229" s="182"/>
    </row>
    <row r="230" spans="1:27" ht="22.5" hidden="1" customHeight="1">
      <c r="A230" s="171">
        <f t="shared" si="27"/>
        <v>11</v>
      </c>
      <c r="B230" s="183">
        <v>1911</v>
      </c>
      <c r="C230" s="179">
        <v>78.86</v>
      </c>
      <c r="D230" s="179" t="s">
        <v>434</v>
      </c>
      <c r="E230" s="179"/>
      <c r="F230" s="179"/>
      <c r="G230" s="179"/>
      <c r="H230" s="178"/>
      <c r="I230" s="176"/>
      <c r="J230" s="176"/>
      <c r="K230" s="178"/>
      <c r="L230" s="177"/>
      <c r="M230" s="176"/>
      <c r="N230" s="181">
        <f>VLOOKUP($B230,Piloto!$B$79:$H$450,7,0)</f>
        <v>15907.5</v>
      </c>
      <c r="O230" s="175"/>
      <c r="P230" s="187">
        <f t="shared" si="35"/>
        <v>1254465.45</v>
      </c>
      <c r="Q230" s="181">
        <f t="shared" si="28"/>
        <v>62723.272499999999</v>
      </c>
      <c r="R230" s="181">
        <f t="shared" si="29"/>
        <v>37633.963499999998</v>
      </c>
      <c r="S230" s="181">
        <f t="shared" si="30"/>
        <v>4590.0890815499997</v>
      </c>
      <c r="T230" s="181">
        <f t="shared" si="31"/>
        <v>44801.9790813</v>
      </c>
      <c r="U230" s="181">
        <f t="shared" si="32"/>
        <v>75267.926999999996</v>
      </c>
      <c r="V230" s="174">
        <f t="shared" si="33"/>
        <v>752700.59591264999</v>
      </c>
      <c r="X230" s="172">
        <f t="shared" si="34"/>
        <v>501786.18</v>
      </c>
      <c r="Y230" s="168" t="str">
        <f>IFERROR(VLOOKUP($B230,Piloto!$B$79:$H$396,4,0),"")</f>
        <v>Fora de Venda</v>
      </c>
      <c r="Z230" s="182"/>
      <c r="AA230" s="182"/>
    </row>
    <row r="231" spans="1:27" ht="22.5" customHeight="1">
      <c r="A231" s="171">
        <f t="shared" si="27"/>
        <v>12</v>
      </c>
      <c r="B231" s="248">
        <v>1912</v>
      </c>
      <c r="C231" s="241">
        <v>81.62</v>
      </c>
      <c r="D231" s="241" t="s">
        <v>434</v>
      </c>
      <c r="E231" s="179"/>
      <c r="F231" s="179"/>
      <c r="G231" s="179"/>
      <c r="H231" s="178"/>
      <c r="I231" s="176"/>
      <c r="J231" s="176"/>
      <c r="K231" s="178"/>
      <c r="L231" s="177"/>
      <c r="M231" s="176"/>
      <c r="N231" s="181">
        <f>VLOOKUP($B231,Piloto!$B$79:$H$450,7,0)</f>
        <v>15956.41</v>
      </c>
      <c r="O231" s="175"/>
      <c r="P231" s="246">
        <f t="shared" si="35"/>
        <v>1302362.1842</v>
      </c>
      <c r="Q231" s="247">
        <f t="shared" si="28"/>
        <v>65118.109210000002</v>
      </c>
      <c r="R231" s="247">
        <f t="shared" si="29"/>
        <v>39070.865526000001</v>
      </c>
      <c r="S231" s="247">
        <f t="shared" si="30"/>
        <v>4765.3432319878002</v>
      </c>
      <c r="T231" s="247">
        <f t="shared" si="31"/>
        <v>46512.563046518801</v>
      </c>
      <c r="U231" s="247">
        <f t="shared" si="32"/>
        <v>78141.731052000003</v>
      </c>
      <c r="V231" s="242">
        <f t="shared" si="33"/>
        <v>781439.4506771313</v>
      </c>
      <c r="W231" s="249"/>
      <c r="X231" s="245">
        <f t="shared" si="34"/>
        <v>520944.87368000002</v>
      </c>
      <c r="Y231" s="168" t="str">
        <f>IFERROR(VLOOKUP($B231,Piloto!$B$79:$H$396,4,0),"")</f>
        <v>Disponível</v>
      </c>
      <c r="Z231" s="182"/>
      <c r="AA231" s="182"/>
    </row>
    <row r="232" spans="1:27" ht="22.5" hidden="1" customHeight="1">
      <c r="A232" s="171">
        <f t="shared" si="27"/>
        <v>13</v>
      </c>
      <c r="B232" s="248">
        <v>1913</v>
      </c>
      <c r="C232" s="241">
        <v>50.33</v>
      </c>
      <c r="D232" s="241" t="s">
        <v>434</v>
      </c>
      <c r="E232" s="179"/>
      <c r="F232" s="179"/>
      <c r="G232" s="179"/>
      <c r="H232" s="178"/>
      <c r="I232" s="176"/>
      <c r="J232" s="176"/>
      <c r="K232" s="178"/>
      <c r="L232" s="177"/>
      <c r="M232" s="176"/>
      <c r="N232" s="181">
        <f>VLOOKUP($B232,Piloto!$B$79:$H$450,7,0)</f>
        <v>15935.205000000002</v>
      </c>
      <c r="O232" s="175"/>
      <c r="P232" s="246">
        <f t="shared" si="35"/>
        <v>802018.86765000003</v>
      </c>
      <c r="Q232" s="247">
        <f t="shared" si="28"/>
        <v>40100.943382500001</v>
      </c>
      <c r="R232" s="247">
        <f t="shared" si="29"/>
        <v>24060.566029500002</v>
      </c>
      <c r="S232" s="247">
        <f t="shared" si="30"/>
        <v>2934.5870367313501</v>
      </c>
      <c r="T232" s="247">
        <f t="shared" si="31"/>
        <v>28643.301839252104</v>
      </c>
      <c r="U232" s="247">
        <f t="shared" si="32"/>
        <v>48121.132059000003</v>
      </c>
      <c r="V232" s="242">
        <f t="shared" si="33"/>
        <v>481224.95491075015</v>
      </c>
      <c r="W232" s="249"/>
      <c r="X232" s="245">
        <f t="shared" si="34"/>
        <v>320807.54706000001</v>
      </c>
      <c r="Y232" s="168" t="str">
        <f>IFERROR(VLOOKUP($B232,Piloto!$B$79:$H$396,4,0),"")</f>
        <v>Vendido</v>
      </c>
      <c r="Z232" s="182"/>
      <c r="AA232" s="182"/>
    </row>
    <row r="233" spans="1:27" ht="22.5" hidden="1" customHeight="1">
      <c r="A233" s="171">
        <f t="shared" si="27"/>
        <v>14</v>
      </c>
      <c r="B233" s="248">
        <v>1914</v>
      </c>
      <c r="C233" s="241">
        <v>45.89</v>
      </c>
      <c r="D233" s="241" t="s">
        <v>434</v>
      </c>
      <c r="E233" s="179"/>
      <c r="F233" s="179"/>
      <c r="G233" s="179"/>
      <c r="H233" s="178"/>
      <c r="I233" s="176"/>
      <c r="J233" s="176"/>
      <c r="K233" s="178"/>
      <c r="L233" s="177"/>
      <c r="M233" s="176"/>
      <c r="N233" s="181">
        <f>VLOOKUP($B233,Piloto!$B$79:$H$450,7,0)</f>
        <v>15935.205000000002</v>
      </c>
      <c r="O233" s="175"/>
      <c r="P233" s="246">
        <f t="shared" si="35"/>
        <v>731266.55745000008</v>
      </c>
      <c r="Q233" s="247">
        <f t="shared" si="28"/>
        <v>36563.327872500005</v>
      </c>
      <c r="R233" s="247">
        <f t="shared" si="29"/>
        <v>21937.9967235</v>
      </c>
      <c r="S233" s="247">
        <f t="shared" si="30"/>
        <v>2675.7043337095502</v>
      </c>
      <c r="T233" s="247">
        <f t="shared" si="31"/>
        <v>26116.453832769304</v>
      </c>
      <c r="U233" s="247">
        <f t="shared" si="32"/>
        <v>43875.993447000001</v>
      </c>
      <c r="V233" s="242">
        <f t="shared" si="33"/>
        <v>438772.36600147671</v>
      </c>
      <c r="W233" s="249"/>
      <c r="X233" s="245">
        <f t="shared" si="34"/>
        <v>292506.62298000004</v>
      </c>
      <c r="Y233" s="168" t="str">
        <f>IFERROR(VLOOKUP($B233,Piloto!$B$79:$H$396,4,0),"")</f>
        <v>Vendido</v>
      </c>
      <c r="Z233" s="182"/>
      <c r="AA233" s="182"/>
    </row>
    <row r="234" spans="1:27" ht="22.5" hidden="1" customHeight="1">
      <c r="A234" s="171">
        <f t="shared" si="27"/>
        <v>1</v>
      </c>
      <c r="B234" s="183">
        <v>2001</v>
      </c>
      <c r="C234" s="179">
        <v>70.180000000000007</v>
      </c>
      <c r="D234" s="179" t="s">
        <v>434</v>
      </c>
      <c r="E234" s="179"/>
      <c r="F234" s="179"/>
      <c r="G234" s="179"/>
      <c r="H234" s="178"/>
      <c r="I234" s="176"/>
      <c r="J234" s="176"/>
      <c r="K234" s="178"/>
      <c r="L234" s="177"/>
      <c r="M234" s="176"/>
      <c r="N234" s="181">
        <f>VLOOKUP($B234,Piloto!$B$79:$H$450,7,0)</f>
        <v>16274.999999999998</v>
      </c>
      <c r="O234" s="175"/>
      <c r="P234" s="187">
        <f t="shared" si="35"/>
        <v>1142179.5</v>
      </c>
      <c r="Q234" s="181">
        <f t="shared" ref="Q234:Q245" si="36">$Q$19*P234</f>
        <v>57108.975000000006</v>
      </c>
      <c r="R234" s="181">
        <f t="shared" ref="R234:R245" si="37">$R$19*P234</f>
        <v>34265.385000000002</v>
      </c>
      <c r="S234" s="181">
        <f t="shared" ref="S234:S245" si="38">$S$19*P234</f>
        <v>4179.2347904999997</v>
      </c>
      <c r="T234" s="181">
        <f t="shared" ref="T234:T245" si="39">$T$19*P234</f>
        <v>40791.798663000001</v>
      </c>
      <c r="U234" s="181">
        <f t="shared" ref="U234:U245" si="40">$U$19*P234</f>
        <v>68530.77</v>
      </c>
      <c r="V234" s="174">
        <f t="shared" ref="V234:V245" si="41">Q234*$Q$17+R234*$R$17+T234*$T$17+U234*$U$17+S234*$S$17</f>
        <v>685327.11705150001</v>
      </c>
      <c r="X234" s="172">
        <f t="shared" si="34"/>
        <v>456871.80000000005</v>
      </c>
      <c r="Y234" s="168" t="str">
        <f>IFERROR(VLOOKUP($B234,Piloto!$B$79:$H$396,4,0),"")</f>
        <v>Vendido</v>
      </c>
      <c r="Z234" s="182"/>
      <c r="AA234" s="182"/>
    </row>
    <row r="235" spans="1:27" ht="22.5" hidden="1" customHeight="1">
      <c r="A235" s="171">
        <f t="shared" si="27"/>
        <v>2</v>
      </c>
      <c r="B235" s="183">
        <v>2002</v>
      </c>
      <c r="C235" s="179">
        <v>228.21</v>
      </c>
      <c r="D235" s="179" t="s">
        <v>434</v>
      </c>
      <c r="E235" s="179"/>
      <c r="F235" s="179"/>
      <c r="G235" s="179"/>
      <c r="H235" s="178"/>
      <c r="I235" s="176"/>
      <c r="J235" s="176"/>
      <c r="K235" s="178"/>
      <c r="L235" s="177"/>
      <c r="M235" s="176"/>
      <c r="N235" s="181">
        <f>VLOOKUP($B235,Piloto!$B$79:$H$450,7,0)</f>
        <v>16275</v>
      </c>
      <c r="O235" s="175"/>
      <c r="P235" s="187">
        <f t="shared" si="35"/>
        <v>3714117.75</v>
      </c>
      <c r="Q235" s="181">
        <f t="shared" si="36"/>
        <v>185705.88750000001</v>
      </c>
      <c r="R235" s="181">
        <f t="shared" si="37"/>
        <v>111423.5325</v>
      </c>
      <c r="S235" s="181">
        <f t="shared" si="38"/>
        <v>13589.95684725</v>
      </c>
      <c r="T235" s="181">
        <f t="shared" si="39"/>
        <v>132646.00132350001</v>
      </c>
      <c r="U235" s="181">
        <f t="shared" si="40"/>
        <v>222847.065</v>
      </c>
      <c r="V235" s="174">
        <f t="shared" si="41"/>
        <v>2228533.79000175</v>
      </c>
      <c r="X235" s="172">
        <f t="shared" si="34"/>
        <v>1485647.1</v>
      </c>
      <c r="Y235" s="168" t="str">
        <f>IFERROR(VLOOKUP($B235,Piloto!$B$79:$H$396,4,0),"")</f>
        <v>Vendido</v>
      </c>
      <c r="Z235" s="182"/>
      <c r="AA235" s="182"/>
    </row>
    <row r="236" spans="1:27" ht="22.5" hidden="1" customHeight="1">
      <c r="A236" s="171">
        <f t="shared" si="27"/>
        <v>3</v>
      </c>
      <c r="B236" s="183">
        <v>2003</v>
      </c>
      <c r="C236" s="179">
        <v>51.43</v>
      </c>
      <c r="D236" s="179" t="s">
        <v>434</v>
      </c>
      <c r="E236" s="179"/>
      <c r="F236" s="179"/>
      <c r="G236" s="179"/>
      <c r="H236" s="178"/>
      <c r="I236" s="176"/>
      <c r="J236" s="176"/>
      <c r="K236" s="178"/>
      <c r="L236" s="177"/>
      <c r="M236" s="176"/>
      <c r="N236" s="181">
        <f>VLOOKUP($B236,Piloto!$B$79:$H$450,7,0)</f>
        <v>16275</v>
      </c>
      <c r="O236" s="175"/>
      <c r="P236" s="187">
        <f t="shared" si="35"/>
        <v>837023.25</v>
      </c>
      <c r="Q236" s="181">
        <f t="shared" si="36"/>
        <v>41851.162500000006</v>
      </c>
      <c r="R236" s="181">
        <f t="shared" si="37"/>
        <v>25110.697499999998</v>
      </c>
      <c r="S236" s="181">
        <f t="shared" si="38"/>
        <v>3062.6680717499999</v>
      </c>
      <c r="T236" s="181">
        <f t="shared" si="39"/>
        <v>29893.448350500003</v>
      </c>
      <c r="U236" s="181">
        <f t="shared" si="40"/>
        <v>50221.394999999997</v>
      </c>
      <c r="V236" s="174">
        <f t="shared" si="41"/>
        <v>502228.17939525004</v>
      </c>
      <c r="X236" s="172">
        <f t="shared" si="34"/>
        <v>334809.30000000005</v>
      </c>
      <c r="Y236" s="168" t="str">
        <f>IFERROR(VLOOKUP($B236,Piloto!$B$79:$H$396,4,0),"")</f>
        <v>Vendido</v>
      </c>
      <c r="Z236" s="182"/>
      <c r="AA236" s="182"/>
    </row>
    <row r="237" spans="1:27" ht="22.5" hidden="1" customHeight="1">
      <c r="A237" s="171">
        <f t="shared" si="27"/>
        <v>4</v>
      </c>
      <c r="B237" s="183">
        <v>2004</v>
      </c>
      <c r="C237" s="179">
        <v>47.45</v>
      </c>
      <c r="D237" s="179" t="s">
        <v>434</v>
      </c>
      <c r="E237" s="179"/>
      <c r="F237" s="179"/>
      <c r="G237" s="179"/>
      <c r="H237" s="178"/>
      <c r="I237" s="176"/>
      <c r="J237" s="176"/>
      <c r="K237" s="178"/>
      <c r="L237" s="177"/>
      <c r="M237" s="176"/>
      <c r="N237" s="181">
        <f>VLOOKUP($B237,Piloto!$B$79:$H$450,7,0)</f>
        <v>16274.999999999998</v>
      </c>
      <c r="O237" s="175"/>
      <c r="P237" s="187">
        <f t="shared" si="35"/>
        <v>772248.75</v>
      </c>
      <c r="Q237" s="181">
        <f t="shared" si="36"/>
        <v>38612.4375</v>
      </c>
      <c r="R237" s="181">
        <f t="shared" si="37"/>
        <v>23167.462499999998</v>
      </c>
      <c r="S237" s="181">
        <f t="shared" si="38"/>
        <v>2825.65817625</v>
      </c>
      <c r="T237" s="181">
        <f t="shared" si="39"/>
        <v>27580.091857500003</v>
      </c>
      <c r="U237" s="181">
        <f t="shared" si="40"/>
        <v>46334.924999999996</v>
      </c>
      <c r="V237" s="174">
        <f t="shared" si="41"/>
        <v>463362.37822875002</v>
      </c>
      <c r="X237" s="172">
        <f t="shared" si="34"/>
        <v>308899.5</v>
      </c>
      <c r="Y237" s="168" t="str">
        <f>IFERROR(VLOOKUP($B237,Piloto!$B$79:$H$396,4,0),"")</f>
        <v>Vendido</v>
      </c>
      <c r="Z237" s="182"/>
      <c r="AA237" s="182"/>
    </row>
    <row r="238" spans="1:27" ht="22.5" hidden="1" customHeight="1">
      <c r="A238" s="171">
        <f t="shared" si="27"/>
        <v>5</v>
      </c>
      <c r="B238" s="183">
        <v>2005</v>
      </c>
      <c r="C238" s="179">
        <v>38.270000000000003</v>
      </c>
      <c r="D238" s="179" t="s">
        <v>434</v>
      </c>
      <c r="E238" s="179"/>
      <c r="F238" s="179"/>
      <c r="G238" s="179"/>
      <c r="H238" s="178"/>
      <c r="I238" s="176"/>
      <c r="J238" s="176"/>
      <c r="K238" s="178"/>
      <c r="L238" s="177"/>
      <c r="M238" s="176"/>
      <c r="N238" s="181">
        <f>VLOOKUP($B238,Piloto!$B$79:$H$450,7,0)</f>
        <v>16274.999999999998</v>
      </c>
      <c r="O238" s="175"/>
      <c r="P238" s="187">
        <f t="shared" si="35"/>
        <v>622844.25</v>
      </c>
      <c r="Q238" s="181">
        <f t="shared" si="36"/>
        <v>31142.212500000001</v>
      </c>
      <c r="R238" s="181">
        <f t="shared" si="37"/>
        <v>18685.327499999999</v>
      </c>
      <c r="S238" s="181">
        <f t="shared" si="38"/>
        <v>2278.9871107499998</v>
      </c>
      <c r="T238" s="181">
        <f t="shared" si="39"/>
        <v>22244.259544500001</v>
      </c>
      <c r="U238" s="181">
        <f t="shared" si="40"/>
        <v>37370.654999999999</v>
      </c>
      <c r="V238" s="174">
        <f t="shared" si="41"/>
        <v>373717.13835224998</v>
      </c>
      <c r="X238" s="172">
        <f t="shared" si="34"/>
        <v>249137.7</v>
      </c>
      <c r="Y238" s="168" t="str">
        <f>IFERROR(VLOOKUP($B238,Piloto!$B$79:$H$396,4,0),"")</f>
        <v>Vendido</v>
      </c>
      <c r="Z238" s="182"/>
      <c r="AA238" s="182"/>
    </row>
    <row r="239" spans="1:27" ht="22.5" hidden="1" customHeight="1">
      <c r="A239" s="171">
        <f t="shared" si="27"/>
        <v>6</v>
      </c>
      <c r="B239" s="183">
        <v>2006</v>
      </c>
      <c r="C239" s="179">
        <v>37.78</v>
      </c>
      <c r="D239" s="179" t="s">
        <v>434</v>
      </c>
      <c r="E239" s="179"/>
      <c r="F239" s="179"/>
      <c r="G239" s="179"/>
      <c r="H239" s="178"/>
      <c r="I239" s="176"/>
      <c r="J239" s="176"/>
      <c r="K239" s="178"/>
      <c r="L239" s="177"/>
      <c r="M239" s="176"/>
      <c r="N239" s="181">
        <f>VLOOKUP($B239,Piloto!$B$79:$H$450,7,0)</f>
        <v>16275</v>
      </c>
      <c r="O239" s="175"/>
      <c r="P239" s="187">
        <f t="shared" si="35"/>
        <v>614869.5</v>
      </c>
      <c r="Q239" s="181">
        <f t="shared" si="36"/>
        <v>30743.475000000002</v>
      </c>
      <c r="R239" s="181">
        <f t="shared" si="37"/>
        <v>18446.084999999999</v>
      </c>
      <c r="S239" s="181">
        <f t="shared" si="38"/>
        <v>2249.8075005000001</v>
      </c>
      <c r="T239" s="181">
        <f t="shared" si="39"/>
        <v>21959.449323000001</v>
      </c>
      <c r="U239" s="181">
        <f t="shared" si="40"/>
        <v>36892.17</v>
      </c>
      <c r="V239" s="174">
        <f t="shared" si="41"/>
        <v>368932.15278150002</v>
      </c>
      <c r="X239" s="172">
        <f t="shared" si="34"/>
        <v>245947.80000000002</v>
      </c>
      <c r="Y239" s="168" t="str">
        <f>IFERROR(VLOOKUP($B239,Piloto!$B$79:$H$396,4,0),"")</f>
        <v>Vendido</v>
      </c>
      <c r="Z239" s="182"/>
      <c r="AA239" s="182"/>
    </row>
    <row r="240" spans="1:27" ht="22.5" hidden="1" customHeight="1">
      <c r="A240" s="171">
        <f t="shared" si="27"/>
        <v>7</v>
      </c>
      <c r="B240" s="183">
        <v>2007</v>
      </c>
      <c r="C240" s="179">
        <v>35.46</v>
      </c>
      <c r="D240" s="179" t="s">
        <v>434</v>
      </c>
      <c r="E240" s="179"/>
      <c r="F240" s="179"/>
      <c r="G240" s="179"/>
      <c r="H240" s="178"/>
      <c r="I240" s="176"/>
      <c r="J240" s="176"/>
      <c r="K240" s="178"/>
      <c r="L240" s="177"/>
      <c r="M240" s="176"/>
      <c r="N240" s="181">
        <f>VLOOKUP($B240,Piloto!$B$79:$H$450,7,0)</f>
        <v>16275</v>
      </c>
      <c r="O240" s="175"/>
      <c r="P240" s="187">
        <f t="shared" si="35"/>
        <v>577111.5</v>
      </c>
      <c r="Q240" s="181">
        <f t="shared" si="36"/>
        <v>28855.575000000001</v>
      </c>
      <c r="R240" s="181">
        <f t="shared" si="37"/>
        <v>17313.345000000001</v>
      </c>
      <c r="S240" s="181">
        <f t="shared" si="38"/>
        <v>2111.6509784999998</v>
      </c>
      <c r="T240" s="181">
        <f t="shared" si="39"/>
        <v>20610.960111</v>
      </c>
      <c r="U240" s="181">
        <f t="shared" si="40"/>
        <v>34626.69</v>
      </c>
      <c r="V240" s="174">
        <f t="shared" si="41"/>
        <v>346276.71089549997</v>
      </c>
      <c r="X240" s="172">
        <f t="shared" si="34"/>
        <v>230844.6</v>
      </c>
      <c r="Y240" s="168" t="str">
        <f>IFERROR(VLOOKUP($B240,Piloto!$B$79:$H$396,4,0),"")</f>
        <v>Vendido</v>
      </c>
      <c r="Z240" s="182"/>
      <c r="AA240" s="182"/>
    </row>
    <row r="241" spans="1:27" ht="22.5" hidden="1" customHeight="1">
      <c r="A241" s="171">
        <f t="shared" si="27"/>
        <v>8</v>
      </c>
      <c r="B241" s="183">
        <v>2008</v>
      </c>
      <c r="C241" s="179">
        <v>40.36</v>
      </c>
      <c r="D241" s="179" t="s">
        <v>434</v>
      </c>
      <c r="E241" s="179"/>
      <c r="F241" s="179"/>
      <c r="G241" s="179"/>
      <c r="H241" s="178"/>
      <c r="I241" s="176"/>
      <c r="J241" s="176"/>
      <c r="K241" s="178"/>
      <c r="L241" s="177"/>
      <c r="M241" s="176"/>
      <c r="N241" s="181">
        <f>VLOOKUP($B241,Piloto!$B$79:$H$450,7,0)</f>
        <v>16275</v>
      </c>
      <c r="O241" s="175"/>
      <c r="P241" s="187">
        <f t="shared" si="35"/>
        <v>656859</v>
      </c>
      <c r="Q241" s="181">
        <f t="shared" si="36"/>
        <v>32842.950000000004</v>
      </c>
      <c r="R241" s="181">
        <f t="shared" si="37"/>
        <v>19705.77</v>
      </c>
      <c r="S241" s="181">
        <f t="shared" si="38"/>
        <v>2403.4470809999998</v>
      </c>
      <c r="T241" s="181">
        <f t="shared" si="39"/>
        <v>23459.062326000003</v>
      </c>
      <c r="U241" s="181">
        <f t="shared" si="40"/>
        <v>39411.54</v>
      </c>
      <c r="V241" s="174">
        <f t="shared" si="41"/>
        <v>394126.56660300004</v>
      </c>
      <c r="X241" s="172">
        <f t="shared" si="34"/>
        <v>262743.60000000003</v>
      </c>
      <c r="Y241" s="168" t="str">
        <f>IFERROR(VLOOKUP($B241,Piloto!$B$79:$H$396,4,0),"")</f>
        <v>Vendido</v>
      </c>
      <c r="Z241" s="182"/>
      <c r="AA241" s="182"/>
    </row>
    <row r="242" spans="1:27" ht="22.5" hidden="1" customHeight="1">
      <c r="A242" s="171">
        <f t="shared" si="27"/>
        <v>9</v>
      </c>
      <c r="B242" s="183">
        <v>2009</v>
      </c>
      <c r="C242" s="179">
        <v>56.33</v>
      </c>
      <c r="D242" s="179" t="s">
        <v>434</v>
      </c>
      <c r="E242" s="179"/>
      <c r="F242" s="179"/>
      <c r="G242" s="179"/>
      <c r="H242" s="178"/>
      <c r="I242" s="176"/>
      <c r="J242" s="176"/>
      <c r="K242" s="178"/>
      <c r="L242" s="177"/>
      <c r="M242" s="176"/>
      <c r="N242" s="181">
        <f>VLOOKUP($B242,Piloto!$B$79:$H$450,7,0)</f>
        <v>16275</v>
      </c>
      <c r="O242" s="175"/>
      <c r="P242" s="187">
        <f t="shared" si="35"/>
        <v>916770.75</v>
      </c>
      <c r="Q242" s="181">
        <f t="shared" si="36"/>
        <v>45838.537500000006</v>
      </c>
      <c r="R242" s="181">
        <f t="shared" si="37"/>
        <v>27503.122499999998</v>
      </c>
      <c r="S242" s="181">
        <f t="shared" si="38"/>
        <v>3354.4641742499998</v>
      </c>
      <c r="T242" s="181">
        <f t="shared" si="39"/>
        <v>32741.550565500002</v>
      </c>
      <c r="U242" s="181">
        <f t="shared" si="40"/>
        <v>55006.244999999995</v>
      </c>
      <c r="V242" s="174">
        <f t="shared" si="41"/>
        <v>550078.03510274994</v>
      </c>
      <c r="X242" s="172">
        <f t="shared" si="34"/>
        <v>366708.30000000005</v>
      </c>
      <c r="Y242" s="168" t="str">
        <f>IFERROR(VLOOKUP($B242,Piloto!$B$79:$H$396,4,0),"")</f>
        <v>Vendido</v>
      </c>
      <c r="Z242" s="182"/>
      <c r="AA242" s="182"/>
    </row>
    <row r="243" spans="1:27" ht="22.5" hidden="1" customHeight="1">
      <c r="A243" s="171">
        <f t="shared" si="27"/>
        <v>10</v>
      </c>
      <c r="B243" s="183">
        <v>2010</v>
      </c>
      <c r="C243" s="179">
        <v>163.79</v>
      </c>
      <c r="D243" s="179" t="s">
        <v>434</v>
      </c>
      <c r="E243" s="179"/>
      <c r="F243" s="179"/>
      <c r="G243" s="179"/>
      <c r="H243" s="178"/>
      <c r="I243" s="176"/>
      <c r="J243" s="176"/>
      <c r="K243" s="178"/>
      <c r="L243" s="177"/>
      <c r="M243" s="176"/>
      <c r="N243" s="181">
        <f>VLOOKUP($B243,Piloto!$B$79:$H$450,7,0)</f>
        <v>16275</v>
      </c>
      <c r="O243" s="175"/>
      <c r="P243" s="187">
        <f t="shared" si="35"/>
        <v>2665682.25</v>
      </c>
      <c r="Q243" s="181">
        <f t="shared" si="36"/>
        <v>133284.11250000002</v>
      </c>
      <c r="R243" s="181">
        <f t="shared" si="37"/>
        <v>79970.467499999999</v>
      </c>
      <c r="S243" s="181">
        <f t="shared" si="38"/>
        <v>9753.7313527499991</v>
      </c>
      <c r="T243" s="181">
        <f t="shared" si="39"/>
        <v>95202.175876500012</v>
      </c>
      <c r="U243" s="181">
        <f t="shared" si="40"/>
        <v>159940.935</v>
      </c>
      <c r="V243" s="174">
        <f t="shared" si="41"/>
        <v>1599454.6665982502</v>
      </c>
      <c r="X243" s="172">
        <f t="shared" si="34"/>
        <v>1066272.9000000001</v>
      </c>
      <c r="Y243" s="168" t="str">
        <f>IFERROR(VLOOKUP($B243,Piloto!$B$79:$H$396,4,0),"")</f>
        <v>Vendido</v>
      </c>
      <c r="Z243" s="182"/>
      <c r="AA243" s="182"/>
    </row>
    <row r="244" spans="1:27" ht="22.5" hidden="1" customHeight="1">
      <c r="A244" s="171">
        <f t="shared" si="27"/>
        <v>11</v>
      </c>
      <c r="B244" s="183">
        <v>2011</v>
      </c>
      <c r="C244" s="179">
        <v>50.33</v>
      </c>
      <c r="D244" s="179" t="s">
        <v>434</v>
      </c>
      <c r="E244" s="179"/>
      <c r="F244" s="179"/>
      <c r="G244" s="179"/>
      <c r="H244" s="178"/>
      <c r="I244" s="176"/>
      <c r="J244" s="176"/>
      <c r="K244" s="178"/>
      <c r="L244" s="177"/>
      <c r="M244" s="176"/>
      <c r="N244" s="181">
        <f>VLOOKUP($B244,Piloto!$B$79:$H$450,7,0)</f>
        <v>16275</v>
      </c>
      <c r="O244" s="175"/>
      <c r="P244" s="187">
        <f t="shared" si="35"/>
        <v>819120.75</v>
      </c>
      <c r="Q244" s="181">
        <f t="shared" si="36"/>
        <v>40956.037500000006</v>
      </c>
      <c r="R244" s="181">
        <f t="shared" si="37"/>
        <v>24573.622499999998</v>
      </c>
      <c r="S244" s="181">
        <f t="shared" si="38"/>
        <v>2997.1628242500001</v>
      </c>
      <c r="T244" s="181">
        <f t="shared" si="39"/>
        <v>29254.078465500002</v>
      </c>
      <c r="U244" s="181">
        <f t="shared" si="40"/>
        <v>49147.244999999995</v>
      </c>
      <c r="V244" s="174">
        <f t="shared" si="41"/>
        <v>491486.37505274999</v>
      </c>
      <c r="X244" s="172">
        <f t="shared" si="34"/>
        <v>327648.30000000005</v>
      </c>
      <c r="Y244" s="168" t="str">
        <f>IFERROR(VLOOKUP($B244,Piloto!$B$79:$H$396,4,0),"")</f>
        <v>Vendido</v>
      </c>
      <c r="Z244" s="182"/>
      <c r="AA244" s="182"/>
    </row>
    <row r="245" spans="1:27" ht="22.5" hidden="1" customHeight="1">
      <c r="A245" s="171">
        <f t="shared" si="27"/>
        <v>12</v>
      </c>
      <c r="B245" s="183">
        <v>2012</v>
      </c>
      <c r="C245" s="179">
        <v>45.89</v>
      </c>
      <c r="D245" s="179" t="s">
        <v>434</v>
      </c>
      <c r="E245" s="179"/>
      <c r="F245" s="179"/>
      <c r="G245" s="179"/>
      <c r="H245" s="178"/>
      <c r="I245" s="176"/>
      <c r="J245" s="176"/>
      <c r="K245" s="178"/>
      <c r="L245" s="177"/>
      <c r="M245" s="176"/>
      <c r="N245" s="181">
        <f>VLOOKUP($B245,Piloto!$B$79:$H$450,7,0)</f>
        <v>16275</v>
      </c>
      <c r="O245" s="175"/>
      <c r="P245" s="187">
        <f t="shared" si="35"/>
        <v>746859.75</v>
      </c>
      <c r="Q245" s="181">
        <f t="shared" si="36"/>
        <v>37342.987500000003</v>
      </c>
      <c r="R245" s="181">
        <f t="shared" si="37"/>
        <v>22405.7925</v>
      </c>
      <c r="S245" s="181">
        <f t="shared" si="38"/>
        <v>2732.7598252499997</v>
      </c>
      <c r="T245" s="181">
        <f t="shared" si="39"/>
        <v>26673.349111500003</v>
      </c>
      <c r="U245" s="181">
        <f t="shared" si="40"/>
        <v>44811.584999999999</v>
      </c>
      <c r="V245" s="174">
        <f t="shared" si="41"/>
        <v>448128.54661575006</v>
      </c>
      <c r="X245" s="172">
        <f t="shared" si="34"/>
        <v>298743.90000000002</v>
      </c>
      <c r="Y245" s="168" t="str">
        <f>IFERROR(VLOOKUP($B245,Piloto!$B$79:$H$396,4,0),"")</f>
        <v>Vendido</v>
      </c>
      <c r="Z245" s="182"/>
      <c r="AA245" s="182"/>
    </row>
    <row r="246" spans="1:27" ht="22.5" hidden="1" customHeight="1">
      <c r="A246" s="171" t="e">
        <f t="shared" si="27"/>
        <v>#VALUE!</v>
      </c>
      <c r="B246" s="183" t="s">
        <v>435</v>
      </c>
      <c r="C246" s="179">
        <v>473.32</v>
      </c>
      <c r="D246" s="179" t="s">
        <v>436</v>
      </c>
      <c r="E246" s="179"/>
      <c r="F246" s="179"/>
      <c r="G246" s="179"/>
      <c r="H246" s="178"/>
      <c r="I246" s="176"/>
      <c r="J246" s="176"/>
      <c r="K246" s="178"/>
      <c r="L246" s="177"/>
      <c r="M246" s="176"/>
      <c r="N246" s="181">
        <f>VLOOKUP($B246,Piloto!$B$79:$H$450,7,0)</f>
        <v>16275</v>
      </c>
      <c r="O246" s="175"/>
      <c r="P246" s="187">
        <f t="shared" si="35"/>
        <v>7703283</v>
      </c>
      <c r="Q246" s="181">
        <f t="shared" si="28"/>
        <v>385164.15</v>
      </c>
      <c r="R246" s="181">
        <f t="shared" si="29"/>
        <v>231098.49</v>
      </c>
      <c r="S246" s="181">
        <f t="shared" si="30"/>
        <v>28186.312496999999</v>
      </c>
      <c r="T246" s="181">
        <f t="shared" si="31"/>
        <v>275115.04906200001</v>
      </c>
      <c r="U246" s="181">
        <f t="shared" si="32"/>
        <v>462196.98</v>
      </c>
      <c r="V246" s="174">
        <f t="shared" si="33"/>
        <v>4622100.7558110002</v>
      </c>
      <c r="X246" s="172">
        <f t="shared" si="34"/>
        <v>3081313.2</v>
      </c>
      <c r="Y246" s="168" t="str">
        <f>IFERROR(VLOOKUP($B246,Piloto!$B$79:$H$396,4,0),"")</f>
        <v>Vendido</v>
      </c>
      <c r="Z246" s="182"/>
      <c r="AA246" s="182"/>
    </row>
    <row r="247" spans="1:27" ht="22.5" hidden="1" customHeight="1">
      <c r="A247" s="171" t="e">
        <f t="shared" si="27"/>
        <v>#VALUE!</v>
      </c>
      <c r="B247" s="248" t="s">
        <v>437</v>
      </c>
      <c r="C247" s="241">
        <v>392.16</v>
      </c>
      <c r="D247" s="241" t="s">
        <v>438</v>
      </c>
      <c r="E247" s="179"/>
      <c r="F247" s="179"/>
      <c r="G247" s="179"/>
      <c r="H247" s="178"/>
      <c r="I247" s="176"/>
      <c r="J247" s="176"/>
      <c r="K247" s="178"/>
      <c r="L247" s="177"/>
      <c r="M247" s="176"/>
      <c r="N247" s="181">
        <f>VLOOKUP($B247,Piloto!$B$79:$H$450,7,0)</f>
        <v>16521.45</v>
      </c>
      <c r="O247" s="175"/>
      <c r="P247" s="246">
        <f t="shared" si="35"/>
        <v>6479051.8320000004</v>
      </c>
      <c r="Q247" s="247">
        <f t="shared" si="28"/>
        <v>323952.59160000004</v>
      </c>
      <c r="R247" s="247">
        <f t="shared" si="29"/>
        <v>194371.55496000001</v>
      </c>
      <c r="S247" s="247">
        <f t="shared" si="30"/>
        <v>23706.850653288002</v>
      </c>
      <c r="T247" s="247">
        <f t="shared" si="31"/>
        <v>231392.85712804802</v>
      </c>
      <c r="U247" s="247">
        <f t="shared" si="32"/>
        <v>388743.10992000002</v>
      </c>
      <c r="V247" s="242">
        <f t="shared" si="33"/>
        <v>3887541.2430811445</v>
      </c>
      <c r="W247" s="249"/>
      <c r="X247" s="245">
        <f t="shared" si="34"/>
        <v>2591620.7328000003</v>
      </c>
      <c r="Y247" s="168" t="str">
        <f>IFERROR(VLOOKUP($B247,Piloto!$B$79:$H$396,4,0),"")</f>
        <v>Vendido</v>
      </c>
      <c r="Z247" s="182"/>
      <c r="AA247" s="182"/>
    </row>
    <row r="248" spans="1:27" ht="22.5" hidden="1" customHeight="1">
      <c r="A248" s="171">
        <f t="shared" si="27"/>
        <v>20</v>
      </c>
      <c r="B248" s="183">
        <v>20</v>
      </c>
      <c r="C248" s="179">
        <v>865.48</v>
      </c>
      <c r="D248" s="179" t="s">
        <v>439</v>
      </c>
      <c r="E248" s="179"/>
      <c r="F248" s="179"/>
      <c r="G248" s="179"/>
      <c r="H248" s="178"/>
      <c r="I248" s="176"/>
      <c r="J248" s="176"/>
      <c r="K248" s="178"/>
      <c r="L248" s="177"/>
      <c r="M248" s="176"/>
      <c r="N248" s="181">
        <f>VLOOKUP($B248,Piloto!$B$79:$H$450,7,0)</f>
        <v>16275</v>
      </c>
      <c r="O248" s="175"/>
      <c r="P248" s="187">
        <f t="shared" si="35"/>
        <v>14085687</v>
      </c>
      <c r="Q248" s="181">
        <f t="shared" si="28"/>
        <v>704284.35000000009</v>
      </c>
      <c r="R248" s="181">
        <f t="shared" si="29"/>
        <v>422570.61</v>
      </c>
      <c r="S248" s="181">
        <f t="shared" si="30"/>
        <v>51539.528732999999</v>
      </c>
      <c r="T248" s="181">
        <f t="shared" si="31"/>
        <v>503056.22551800002</v>
      </c>
      <c r="U248" s="181">
        <f t="shared" si="32"/>
        <v>845141.22</v>
      </c>
      <c r="V248" s="174">
        <f t="shared" si="33"/>
        <v>8451651.6566790007</v>
      </c>
      <c r="X248" s="172">
        <f t="shared" si="34"/>
        <v>5634274.8000000007</v>
      </c>
      <c r="Y248" s="168" t="str">
        <f>IFERROR(VLOOKUP($B248,Piloto!$B$79:$H$396,4,0),"")</f>
        <v>Vendido</v>
      </c>
      <c r="Z248" s="182"/>
      <c r="AA248" s="182"/>
    </row>
    <row r="249" spans="1:27" ht="22.5" hidden="1" customHeight="1">
      <c r="A249" s="171">
        <f t="shared" si="27"/>
        <v>1</v>
      </c>
      <c r="B249" s="183">
        <v>2101</v>
      </c>
      <c r="C249" s="179">
        <v>70.180000000000007</v>
      </c>
      <c r="D249" s="179" t="s">
        <v>434</v>
      </c>
      <c r="E249" s="179"/>
      <c r="F249" s="179"/>
      <c r="G249" s="179"/>
      <c r="H249" s="178"/>
      <c r="I249" s="176"/>
      <c r="J249" s="176"/>
      <c r="K249" s="178"/>
      <c r="L249" s="177"/>
      <c r="M249" s="176"/>
      <c r="N249" s="181">
        <f>VLOOKUP($B249,Piloto!$B$79:$H$450,7,0)</f>
        <v>16274.999999999998</v>
      </c>
      <c r="O249" s="175"/>
      <c r="P249" s="187">
        <f t="shared" si="35"/>
        <v>1142179.5</v>
      </c>
      <c r="Q249" s="181">
        <f t="shared" si="28"/>
        <v>57108.975000000006</v>
      </c>
      <c r="R249" s="181">
        <f t="shared" ref="R249:R260" si="42">$R$19*P249</f>
        <v>34265.385000000002</v>
      </c>
      <c r="S249" s="181">
        <f t="shared" ref="S249:S260" si="43">$S$19*P249</f>
        <v>4179.2347904999997</v>
      </c>
      <c r="T249" s="181">
        <f t="shared" ref="T249:T260" si="44">$T$19*P249</f>
        <v>40791.798663000001</v>
      </c>
      <c r="U249" s="181">
        <f t="shared" ref="U249:U260" si="45">$U$19*P249</f>
        <v>68530.77</v>
      </c>
      <c r="V249" s="174">
        <f t="shared" ref="V249:V260" si="46">Q249*$Q$17+R249*$R$17+T249*$T$17+U249*$U$17+S249*$S$17</f>
        <v>685327.11705150001</v>
      </c>
      <c r="X249" s="172">
        <f t="shared" ref="X249:X260" si="47">$X$19*P249</f>
        <v>456871.80000000005</v>
      </c>
      <c r="Y249" s="168" t="str">
        <f>IFERROR(VLOOKUP($B249,Piloto!$B$79:$H$396,4,0),"")</f>
        <v>Vendido</v>
      </c>
      <c r="Z249" s="182"/>
      <c r="AA249" s="182"/>
    </row>
    <row r="250" spans="1:27" ht="22.5" hidden="1" customHeight="1">
      <c r="A250" s="171">
        <f t="shared" si="27"/>
        <v>2</v>
      </c>
      <c r="B250" s="183">
        <v>2102</v>
      </c>
      <c r="C250" s="179">
        <v>228.21</v>
      </c>
      <c r="D250" s="179" t="s">
        <v>434</v>
      </c>
      <c r="E250" s="179"/>
      <c r="F250" s="179"/>
      <c r="G250" s="179"/>
      <c r="H250" s="178"/>
      <c r="I250" s="176"/>
      <c r="J250" s="176"/>
      <c r="K250" s="178"/>
      <c r="L250" s="177"/>
      <c r="M250" s="176"/>
      <c r="N250" s="181">
        <f>VLOOKUP($B250,Piloto!$B$79:$H$450,7,0)</f>
        <v>16275</v>
      </c>
      <c r="O250" s="175"/>
      <c r="P250" s="187">
        <f t="shared" si="35"/>
        <v>3714117.75</v>
      </c>
      <c r="Q250" s="181">
        <f t="shared" si="28"/>
        <v>185705.88750000001</v>
      </c>
      <c r="R250" s="181">
        <f t="shared" si="42"/>
        <v>111423.5325</v>
      </c>
      <c r="S250" s="181">
        <f t="shared" si="43"/>
        <v>13589.95684725</v>
      </c>
      <c r="T250" s="181">
        <f t="shared" si="44"/>
        <v>132646.00132350001</v>
      </c>
      <c r="U250" s="181">
        <f t="shared" si="45"/>
        <v>222847.065</v>
      </c>
      <c r="V250" s="174">
        <f t="shared" si="46"/>
        <v>2228533.79000175</v>
      </c>
      <c r="X250" s="172">
        <f t="shared" si="47"/>
        <v>1485647.1</v>
      </c>
      <c r="Y250" s="168" t="str">
        <f>IFERROR(VLOOKUP($B250,Piloto!$B$79:$H$396,4,0),"")</f>
        <v>Vendido</v>
      </c>
      <c r="Z250" s="182"/>
      <c r="AA250" s="182"/>
    </row>
    <row r="251" spans="1:27" ht="22.5" hidden="1" customHeight="1">
      <c r="A251" s="171">
        <f t="shared" si="27"/>
        <v>3</v>
      </c>
      <c r="B251" s="183">
        <v>2103</v>
      </c>
      <c r="C251" s="179">
        <v>51.43</v>
      </c>
      <c r="D251" s="179" t="s">
        <v>434</v>
      </c>
      <c r="E251" s="179"/>
      <c r="F251" s="179"/>
      <c r="G251" s="179"/>
      <c r="H251" s="178"/>
      <c r="I251" s="176"/>
      <c r="J251" s="176"/>
      <c r="K251" s="178"/>
      <c r="L251" s="177"/>
      <c r="M251" s="176"/>
      <c r="N251" s="181">
        <f>VLOOKUP($B251,Piloto!$B$79:$H$450,7,0)</f>
        <v>16275</v>
      </c>
      <c r="O251" s="175"/>
      <c r="P251" s="187">
        <f t="shared" si="35"/>
        <v>837023.25</v>
      </c>
      <c r="Q251" s="181">
        <f t="shared" si="28"/>
        <v>41851.162500000006</v>
      </c>
      <c r="R251" s="181">
        <f t="shared" si="42"/>
        <v>25110.697499999998</v>
      </c>
      <c r="S251" s="181">
        <f t="shared" si="43"/>
        <v>3062.6680717499999</v>
      </c>
      <c r="T251" s="181">
        <f t="shared" si="44"/>
        <v>29893.448350500003</v>
      </c>
      <c r="U251" s="181">
        <f t="shared" si="45"/>
        <v>50221.394999999997</v>
      </c>
      <c r="V251" s="174">
        <f t="shared" si="46"/>
        <v>502228.17939525004</v>
      </c>
      <c r="X251" s="172">
        <f t="shared" si="47"/>
        <v>334809.30000000005</v>
      </c>
      <c r="Y251" s="168" t="str">
        <f>IFERROR(VLOOKUP($B251,Piloto!$B$79:$H$396,4,0),"")</f>
        <v>Vendido</v>
      </c>
      <c r="Z251" s="182"/>
      <c r="AA251" s="182"/>
    </row>
    <row r="252" spans="1:27" ht="22.5" hidden="1" customHeight="1">
      <c r="A252" s="171">
        <f t="shared" si="27"/>
        <v>4</v>
      </c>
      <c r="B252" s="183">
        <v>2104</v>
      </c>
      <c r="C252" s="179">
        <v>47.45</v>
      </c>
      <c r="D252" s="179" t="s">
        <v>434</v>
      </c>
      <c r="E252" s="179"/>
      <c r="F252" s="179"/>
      <c r="G252" s="179"/>
      <c r="H252" s="178"/>
      <c r="I252" s="176"/>
      <c r="J252" s="176"/>
      <c r="K252" s="178"/>
      <c r="L252" s="177"/>
      <c r="M252" s="176"/>
      <c r="N252" s="181">
        <f>VLOOKUP($B252,Piloto!$B$79:$H$450,7,0)</f>
        <v>16274.999999999998</v>
      </c>
      <c r="O252" s="175"/>
      <c r="P252" s="187">
        <f t="shared" si="35"/>
        <v>772248.75</v>
      </c>
      <c r="Q252" s="181">
        <f t="shared" si="28"/>
        <v>38612.4375</v>
      </c>
      <c r="R252" s="181">
        <f t="shared" si="42"/>
        <v>23167.462499999998</v>
      </c>
      <c r="S252" s="181">
        <f t="shared" si="43"/>
        <v>2825.65817625</v>
      </c>
      <c r="T252" s="181">
        <f t="shared" si="44"/>
        <v>27580.091857500003</v>
      </c>
      <c r="U252" s="181">
        <f t="shared" si="45"/>
        <v>46334.924999999996</v>
      </c>
      <c r="V252" s="174">
        <f t="shared" si="46"/>
        <v>463362.37822875002</v>
      </c>
      <c r="X252" s="172">
        <f t="shared" si="47"/>
        <v>308899.5</v>
      </c>
      <c r="Y252" s="168" t="str">
        <f>IFERROR(VLOOKUP($B252,Piloto!$B$79:$H$396,4,0),"")</f>
        <v>Vendido</v>
      </c>
      <c r="Z252" s="182"/>
      <c r="AA252" s="182"/>
    </row>
    <row r="253" spans="1:27" ht="22.5" hidden="1" customHeight="1">
      <c r="A253" s="171">
        <f t="shared" si="27"/>
        <v>5</v>
      </c>
      <c r="B253" s="183">
        <v>2105</v>
      </c>
      <c r="C253" s="179">
        <v>40.31</v>
      </c>
      <c r="D253" s="179" t="s">
        <v>434</v>
      </c>
      <c r="E253" s="179"/>
      <c r="F253" s="179"/>
      <c r="G253" s="179"/>
      <c r="H253" s="178"/>
      <c r="I253" s="176"/>
      <c r="J253" s="176"/>
      <c r="K253" s="178"/>
      <c r="L253" s="177"/>
      <c r="M253" s="176"/>
      <c r="N253" s="181">
        <f>VLOOKUP($B253,Piloto!$B$79:$H$450,7,0)</f>
        <v>16274.999999999998</v>
      </c>
      <c r="O253" s="175"/>
      <c r="P253" s="187">
        <f t="shared" si="35"/>
        <v>656045.25</v>
      </c>
      <c r="Q253" s="181">
        <f t="shared" si="28"/>
        <v>32802.262500000004</v>
      </c>
      <c r="R253" s="181">
        <f t="shared" si="42"/>
        <v>19681.357499999998</v>
      </c>
      <c r="S253" s="181">
        <f t="shared" si="43"/>
        <v>2400.4695697500001</v>
      </c>
      <c r="T253" s="181">
        <f t="shared" si="44"/>
        <v>23430.000058500002</v>
      </c>
      <c r="U253" s="181">
        <f t="shared" si="45"/>
        <v>39362.714999999997</v>
      </c>
      <c r="V253" s="174">
        <f t="shared" si="46"/>
        <v>393638.30276925</v>
      </c>
      <c r="X253" s="172">
        <f t="shared" si="47"/>
        <v>262418.10000000003</v>
      </c>
      <c r="Y253" s="168" t="str">
        <f>IFERROR(VLOOKUP($B253,Piloto!$B$79:$H$396,4,0),"")</f>
        <v>Vendido</v>
      </c>
      <c r="Z253" s="182"/>
      <c r="AA253" s="182"/>
    </row>
    <row r="254" spans="1:27" ht="22.5" hidden="1" customHeight="1">
      <c r="A254" s="171">
        <f t="shared" si="27"/>
        <v>6</v>
      </c>
      <c r="B254" s="183">
        <v>2106</v>
      </c>
      <c r="C254" s="179">
        <v>46.46</v>
      </c>
      <c r="D254" s="179" t="s">
        <v>434</v>
      </c>
      <c r="E254" s="179"/>
      <c r="F254" s="179"/>
      <c r="G254" s="179"/>
      <c r="H254" s="178"/>
      <c r="I254" s="176"/>
      <c r="J254" s="176"/>
      <c r="K254" s="178"/>
      <c r="L254" s="177"/>
      <c r="M254" s="176"/>
      <c r="N254" s="181">
        <f>VLOOKUP($B254,Piloto!$B$79:$H$450,7,0)</f>
        <v>16275</v>
      </c>
      <c r="O254" s="175"/>
      <c r="P254" s="187">
        <f t="shared" si="35"/>
        <v>756136.5</v>
      </c>
      <c r="Q254" s="181">
        <f t="shared" si="28"/>
        <v>37806.825000000004</v>
      </c>
      <c r="R254" s="181">
        <f t="shared" si="42"/>
        <v>22684.094999999998</v>
      </c>
      <c r="S254" s="181">
        <f t="shared" si="43"/>
        <v>2766.7034534999998</v>
      </c>
      <c r="T254" s="181">
        <f t="shared" si="44"/>
        <v>27004.658961000001</v>
      </c>
      <c r="U254" s="181">
        <f t="shared" si="45"/>
        <v>45368.189999999995</v>
      </c>
      <c r="V254" s="174">
        <f t="shared" si="46"/>
        <v>453694.75432050001</v>
      </c>
      <c r="X254" s="172">
        <f t="shared" si="47"/>
        <v>302454.60000000003</v>
      </c>
      <c r="Y254" s="168" t="str">
        <f>IFERROR(VLOOKUP($B254,Piloto!$B$79:$H$396,4,0),"")</f>
        <v>Vendido</v>
      </c>
      <c r="Z254" s="182"/>
      <c r="AA254" s="182"/>
    </row>
    <row r="255" spans="1:27" ht="22.5" hidden="1" customHeight="1">
      <c r="A255" s="171">
        <f t="shared" si="27"/>
        <v>7</v>
      </c>
      <c r="B255" s="183">
        <v>2107</v>
      </c>
      <c r="C255" s="179">
        <v>43.61</v>
      </c>
      <c r="D255" s="179" t="s">
        <v>434</v>
      </c>
      <c r="E255" s="179"/>
      <c r="F255" s="179"/>
      <c r="G255" s="179"/>
      <c r="H255" s="178"/>
      <c r="I255" s="176"/>
      <c r="J255" s="176"/>
      <c r="K255" s="178"/>
      <c r="L255" s="177"/>
      <c r="M255" s="176"/>
      <c r="N255" s="181">
        <f>VLOOKUP($B255,Piloto!$B$79:$H$450,7,0)</f>
        <v>16275</v>
      </c>
      <c r="O255" s="175"/>
      <c r="P255" s="187">
        <f t="shared" si="35"/>
        <v>709752.75</v>
      </c>
      <c r="Q255" s="181">
        <f t="shared" si="28"/>
        <v>35487.637500000004</v>
      </c>
      <c r="R255" s="181">
        <f t="shared" si="42"/>
        <v>21292.5825</v>
      </c>
      <c r="S255" s="181">
        <f t="shared" si="43"/>
        <v>2596.9853122499999</v>
      </c>
      <c r="T255" s="181">
        <f t="shared" si="44"/>
        <v>25348.109713500002</v>
      </c>
      <c r="U255" s="181">
        <f t="shared" si="45"/>
        <v>42585.165000000001</v>
      </c>
      <c r="V255" s="174">
        <f t="shared" si="46"/>
        <v>425863.71579674998</v>
      </c>
      <c r="X255" s="172">
        <f t="shared" si="47"/>
        <v>283901.10000000003</v>
      </c>
      <c r="Y255" s="168" t="str">
        <f>IFERROR(VLOOKUP($B255,Piloto!$B$79:$H$396,4,0),"")</f>
        <v>Vendido</v>
      </c>
      <c r="Z255" s="182"/>
      <c r="AA255" s="182"/>
    </row>
    <row r="256" spans="1:27" ht="22.5" hidden="1" customHeight="1">
      <c r="A256" s="171">
        <f t="shared" si="27"/>
        <v>8</v>
      </c>
      <c r="B256" s="183">
        <v>2108</v>
      </c>
      <c r="C256" s="179">
        <v>44.17</v>
      </c>
      <c r="D256" s="179" t="s">
        <v>434</v>
      </c>
      <c r="E256" s="179"/>
      <c r="F256" s="179"/>
      <c r="G256" s="179"/>
      <c r="H256" s="178"/>
      <c r="I256" s="176"/>
      <c r="J256" s="176"/>
      <c r="K256" s="178"/>
      <c r="L256" s="177"/>
      <c r="M256" s="176"/>
      <c r="N256" s="181">
        <f>VLOOKUP($B256,Piloto!$B$79:$H$450,7,0)</f>
        <v>16275</v>
      </c>
      <c r="O256" s="175"/>
      <c r="P256" s="187">
        <f t="shared" si="35"/>
        <v>718866.75</v>
      </c>
      <c r="Q256" s="181">
        <f t="shared" si="28"/>
        <v>35943.337500000001</v>
      </c>
      <c r="R256" s="181">
        <f t="shared" si="42"/>
        <v>21566.002499999999</v>
      </c>
      <c r="S256" s="181">
        <f t="shared" si="43"/>
        <v>2630.3334382499997</v>
      </c>
      <c r="T256" s="181">
        <f t="shared" si="44"/>
        <v>25673.607109500001</v>
      </c>
      <c r="U256" s="181">
        <f t="shared" si="45"/>
        <v>43132.004999999997</v>
      </c>
      <c r="V256" s="174">
        <f t="shared" si="46"/>
        <v>431332.27073474997</v>
      </c>
      <c r="X256" s="172">
        <f t="shared" si="47"/>
        <v>287546.7</v>
      </c>
      <c r="Y256" s="168" t="str">
        <f>IFERROR(VLOOKUP($B256,Piloto!$B$79:$H$396,4,0),"")</f>
        <v>Vendido</v>
      </c>
      <c r="Z256" s="182"/>
      <c r="AA256" s="182"/>
    </row>
    <row r="257" spans="1:27" ht="22.5" hidden="1" customHeight="1">
      <c r="A257" s="171">
        <f t="shared" si="27"/>
        <v>9</v>
      </c>
      <c r="B257" s="183">
        <v>2109</v>
      </c>
      <c r="C257" s="179">
        <v>56.33</v>
      </c>
      <c r="D257" s="179" t="s">
        <v>434</v>
      </c>
      <c r="E257" s="179"/>
      <c r="F257" s="179"/>
      <c r="G257" s="179"/>
      <c r="H257" s="178"/>
      <c r="I257" s="176"/>
      <c r="J257" s="176"/>
      <c r="K257" s="178"/>
      <c r="L257" s="177"/>
      <c r="M257" s="176"/>
      <c r="N257" s="181">
        <f>VLOOKUP($B257,Piloto!$B$79:$H$450,7,0)</f>
        <v>16275</v>
      </c>
      <c r="O257" s="175"/>
      <c r="P257" s="187">
        <f t="shared" si="35"/>
        <v>916770.75</v>
      </c>
      <c r="Q257" s="181">
        <f t="shared" si="28"/>
        <v>45838.537500000006</v>
      </c>
      <c r="R257" s="181">
        <f t="shared" si="42"/>
        <v>27503.122499999998</v>
      </c>
      <c r="S257" s="181">
        <f t="shared" si="43"/>
        <v>3354.4641742499998</v>
      </c>
      <c r="T257" s="181">
        <f t="shared" si="44"/>
        <v>32741.550565500002</v>
      </c>
      <c r="U257" s="181">
        <f t="shared" si="45"/>
        <v>55006.244999999995</v>
      </c>
      <c r="V257" s="174">
        <f t="shared" si="46"/>
        <v>550078.03510274994</v>
      </c>
      <c r="X257" s="172">
        <f t="shared" si="47"/>
        <v>366708.30000000005</v>
      </c>
      <c r="Y257" s="168" t="str">
        <f>IFERROR(VLOOKUP($B257,Piloto!$B$79:$H$396,4,0),"")</f>
        <v>Vendido</v>
      </c>
      <c r="Z257" s="182"/>
      <c r="AA257" s="182"/>
    </row>
    <row r="258" spans="1:27" ht="22.5" hidden="1" customHeight="1">
      <c r="A258" s="171">
        <f t="shared" si="27"/>
        <v>10</v>
      </c>
      <c r="B258" s="183">
        <v>2110</v>
      </c>
      <c r="C258" s="179">
        <v>163.79</v>
      </c>
      <c r="D258" s="179" t="s">
        <v>434</v>
      </c>
      <c r="E258" s="179"/>
      <c r="F258" s="179"/>
      <c r="G258" s="179"/>
      <c r="H258" s="178"/>
      <c r="I258" s="176"/>
      <c r="J258" s="176"/>
      <c r="K258" s="178"/>
      <c r="L258" s="177"/>
      <c r="M258" s="176"/>
      <c r="N258" s="181">
        <f>VLOOKUP($B258,Piloto!$B$79:$H$450,7,0)</f>
        <v>16275</v>
      </c>
      <c r="O258" s="175"/>
      <c r="P258" s="187">
        <f t="shared" si="35"/>
        <v>2665682.25</v>
      </c>
      <c r="Q258" s="181">
        <f t="shared" si="28"/>
        <v>133284.11250000002</v>
      </c>
      <c r="R258" s="181">
        <f t="shared" si="42"/>
        <v>79970.467499999999</v>
      </c>
      <c r="S258" s="181">
        <f t="shared" si="43"/>
        <v>9753.7313527499991</v>
      </c>
      <c r="T258" s="181">
        <f t="shared" si="44"/>
        <v>95202.175876500012</v>
      </c>
      <c r="U258" s="181">
        <f t="shared" si="45"/>
        <v>159940.935</v>
      </c>
      <c r="V258" s="174">
        <f t="shared" si="46"/>
        <v>1599454.6665982502</v>
      </c>
      <c r="X258" s="172">
        <f t="shared" si="47"/>
        <v>1066272.9000000001</v>
      </c>
      <c r="Y258" s="168" t="str">
        <f>IFERROR(VLOOKUP($B258,Piloto!$B$79:$H$396,4,0),"")</f>
        <v>Vendido</v>
      </c>
      <c r="Z258" s="182"/>
      <c r="AA258" s="182"/>
    </row>
    <row r="259" spans="1:27" ht="22.5" hidden="1" customHeight="1">
      <c r="A259" s="171">
        <f t="shared" si="27"/>
        <v>11</v>
      </c>
      <c r="B259" s="183">
        <v>2111</v>
      </c>
      <c r="C259" s="179">
        <v>50.33</v>
      </c>
      <c r="D259" s="179" t="s">
        <v>434</v>
      </c>
      <c r="E259" s="179"/>
      <c r="F259" s="179"/>
      <c r="G259" s="179"/>
      <c r="H259" s="178"/>
      <c r="I259" s="176"/>
      <c r="J259" s="176"/>
      <c r="K259" s="178"/>
      <c r="L259" s="177"/>
      <c r="M259" s="176"/>
      <c r="N259" s="181">
        <f>VLOOKUP($B259,Piloto!$B$79:$H$450,7,0)</f>
        <v>16275</v>
      </c>
      <c r="O259" s="175"/>
      <c r="P259" s="187">
        <f t="shared" si="35"/>
        <v>819120.75</v>
      </c>
      <c r="Q259" s="181">
        <f t="shared" si="28"/>
        <v>40956.037500000006</v>
      </c>
      <c r="R259" s="181">
        <f t="shared" si="42"/>
        <v>24573.622499999998</v>
      </c>
      <c r="S259" s="181">
        <f t="shared" si="43"/>
        <v>2997.1628242500001</v>
      </c>
      <c r="T259" s="181">
        <f t="shared" si="44"/>
        <v>29254.078465500002</v>
      </c>
      <c r="U259" s="181">
        <f t="shared" si="45"/>
        <v>49147.244999999995</v>
      </c>
      <c r="V259" s="174">
        <f t="shared" si="46"/>
        <v>491486.37505274999</v>
      </c>
      <c r="X259" s="172">
        <f t="shared" si="47"/>
        <v>327648.30000000005</v>
      </c>
      <c r="Y259" s="168" t="str">
        <f>IFERROR(VLOOKUP($B259,Piloto!$B$79:$H$396,4,0),"")</f>
        <v>Vendido</v>
      </c>
      <c r="Z259" s="182"/>
      <c r="AA259" s="182"/>
    </row>
    <row r="260" spans="1:27" ht="22.5" hidden="1" customHeight="1">
      <c r="A260" s="171">
        <f t="shared" si="27"/>
        <v>12</v>
      </c>
      <c r="B260" s="183">
        <v>2112</v>
      </c>
      <c r="C260" s="179">
        <v>45.89</v>
      </c>
      <c r="D260" s="179" t="s">
        <v>434</v>
      </c>
      <c r="E260" s="179"/>
      <c r="F260" s="179"/>
      <c r="G260" s="179"/>
      <c r="H260" s="178"/>
      <c r="I260" s="176"/>
      <c r="J260" s="176"/>
      <c r="K260" s="178"/>
      <c r="L260" s="177"/>
      <c r="M260" s="176"/>
      <c r="N260" s="181">
        <f>VLOOKUP($B260,Piloto!$B$79:$H$450,7,0)</f>
        <v>16275</v>
      </c>
      <c r="O260" s="175"/>
      <c r="P260" s="187">
        <f t="shared" si="35"/>
        <v>746859.75</v>
      </c>
      <c r="Q260" s="181">
        <f t="shared" si="28"/>
        <v>37342.987500000003</v>
      </c>
      <c r="R260" s="181">
        <f t="shared" si="42"/>
        <v>22405.7925</v>
      </c>
      <c r="S260" s="181">
        <f t="shared" si="43"/>
        <v>2732.7598252499997</v>
      </c>
      <c r="T260" s="181">
        <f t="shared" si="44"/>
        <v>26673.349111500003</v>
      </c>
      <c r="U260" s="181">
        <f t="shared" si="45"/>
        <v>44811.584999999999</v>
      </c>
      <c r="V260" s="174">
        <f t="shared" si="46"/>
        <v>448128.54661575006</v>
      </c>
      <c r="X260" s="172">
        <f t="shared" si="47"/>
        <v>298743.90000000002</v>
      </c>
      <c r="Y260" s="168" t="str">
        <f>IFERROR(VLOOKUP($B260,Piloto!$B$79:$H$396,4,0),"")</f>
        <v>Vendido</v>
      </c>
      <c r="Z260" s="182"/>
      <c r="AA260" s="182"/>
    </row>
    <row r="261" spans="1:27" ht="22.35" customHeight="1">
      <c r="A261" s="171" t="e">
        <f t="shared" si="27"/>
        <v>#VALUE!</v>
      </c>
      <c r="B261" s="248" t="s">
        <v>440</v>
      </c>
      <c r="C261" s="241">
        <v>484.04</v>
      </c>
      <c r="D261" s="241" t="s">
        <v>436</v>
      </c>
      <c r="E261" s="179"/>
      <c r="F261" s="179"/>
      <c r="G261" s="179"/>
      <c r="H261" s="178"/>
      <c r="I261" s="176"/>
      <c r="J261" s="176"/>
      <c r="K261" s="178"/>
      <c r="L261" s="177"/>
      <c r="M261" s="176"/>
      <c r="N261" s="181">
        <f>VLOOKUP($B261,Piloto!$B$79:$H$450,7,0)</f>
        <v>16598.949999999997</v>
      </c>
      <c r="O261" s="175"/>
      <c r="P261" s="246">
        <f t="shared" si="35"/>
        <v>8034555.7579999985</v>
      </c>
      <c r="Q261" s="247">
        <f t="shared" si="28"/>
        <v>401727.78789999994</v>
      </c>
      <c r="R261" s="247">
        <f t="shared" si="29"/>
        <v>241036.67273999995</v>
      </c>
      <c r="S261" s="247">
        <f t="shared" si="30"/>
        <v>29398.439518521995</v>
      </c>
      <c r="T261" s="247">
        <f t="shared" si="31"/>
        <v>286946.12434121198</v>
      </c>
      <c r="U261" s="247">
        <f t="shared" si="32"/>
        <v>482073.3454799999</v>
      </c>
      <c r="V261" s="242">
        <f t="shared" si="33"/>
        <v>4820870.0422478849</v>
      </c>
      <c r="W261" s="249"/>
      <c r="X261" s="245">
        <f t="shared" si="34"/>
        <v>3213822.3031999995</v>
      </c>
      <c r="Y261" s="168" t="str">
        <f>IFERROR(VLOOKUP($B261,Piloto!$B$79:$H$396,4,0),"")</f>
        <v>Disponível</v>
      </c>
      <c r="Z261" s="182"/>
      <c r="AA261" s="182"/>
    </row>
    <row r="262" spans="1:27" ht="22.5" hidden="1" customHeight="1">
      <c r="A262" s="171" t="e">
        <f>RIGHT(B262,2)*1</f>
        <v>#VALUE!</v>
      </c>
      <c r="B262" s="183" t="s">
        <v>441</v>
      </c>
      <c r="C262" s="179">
        <v>404.12</v>
      </c>
      <c r="D262" s="179" t="s">
        <v>438</v>
      </c>
      <c r="E262" s="179"/>
      <c r="F262" s="179"/>
      <c r="G262" s="179"/>
      <c r="H262" s="178"/>
      <c r="I262" s="176"/>
      <c r="J262" s="176"/>
      <c r="K262" s="178"/>
      <c r="L262" s="177"/>
      <c r="M262" s="176"/>
      <c r="N262" s="181">
        <f>VLOOKUP($B262,Piloto!$B$79:$H$450,7,0)</f>
        <v>16275</v>
      </c>
      <c r="O262" s="175"/>
      <c r="P262" s="187">
        <f t="shared" si="35"/>
        <v>6577053</v>
      </c>
      <c r="Q262" s="181">
        <f t="shared" si="28"/>
        <v>328852.65000000002</v>
      </c>
      <c r="R262" s="181">
        <f t="shared" si="29"/>
        <v>197311.59</v>
      </c>
      <c r="S262" s="181">
        <f t="shared" si="30"/>
        <v>24065.436926999999</v>
      </c>
      <c r="T262" s="181">
        <f t="shared" si="31"/>
        <v>234892.870842</v>
      </c>
      <c r="U262" s="181">
        <f t="shared" si="32"/>
        <v>394623.18</v>
      </c>
      <c r="V262" s="174">
        <f t="shared" si="33"/>
        <v>3946343.6099009998</v>
      </c>
      <c r="X262" s="172">
        <f t="shared" si="34"/>
        <v>2630821.2000000002</v>
      </c>
      <c r="Y262" s="168" t="str">
        <f>IFERROR(VLOOKUP($B262,Piloto!$B$79:$H$396,4,0),"")</f>
        <v>Vendido</v>
      </c>
      <c r="Z262" s="182"/>
      <c r="AA262" s="182"/>
    </row>
    <row r="263" spans="1:27" ht="22.5" hidden="1" customHeight="1">
      <c r="A263" s="171">
        <f t="shared" si="27"/>
        <v>21</v>
      </c>
      <c r="B263" s="183">
        <v>21</v>
      </c>
      <c r="C263" s="179">
        <v>888.16</v>
      </c>
      <c r="D263" s="179" t="s">
        <v>439</v>
      </c>
      <c r="E263" s="179"/>
      <c r="F263" s="179"/>
      <c r="G263" s="179"/>
      <c r="H263" s="178"/>
      <c r="I263" s="176"/>
      <c r="J263" s="176"/>
      <c r="K263" s="178"/>
      <c r="L263" s="177"/>
      <c r="M263" s="176"/>
      <c r="N263" s="181">
        <f>VLOOKUP($B263,Piloto!$B$79:$H$450,7,0)</f>
        <v>16275</v>
      </c>
      <c r="O263" s="175"/>
      <c r="P263" s="187">
        <f t="shared" si="35"/>
        <v>14454804</v>
      </c>
      <c r="Q263" s="181">
        <f t="shared" si="28"/>
        <v>722740.20000000007</v>
      </c>
      <c r="R263" s="181">
        <f t="shared" si="29"/>
        <v>433644.12</v>
      </c>
      <c r="S263" s="181">
        <f t="shared" si="30"/>
        <v>52890.127836</v>
      </c>
      <c r="T263" s="181">
        <f t="shared" si="31"/>
        <v>516238.87005600001</v>
      </c>
      <c r="U263" s="181">
        <f t="shared" si="32"/>
        <v>867288.24</v>
      </c>
      <c r="V263" s="174">
        <f t="shared" si="33"/>
        <v>8673128.1316679996</v>
      </c>
      <c r="X263" s="172">
        <f t="shared" si="34"/>
        <v>5781921.6000000006</v>
      </c>
      <c r="Y263" s="168" t="str">
        <f>IFERROR(VLOOKUP($B263,Piloto!$B$79:$H$396,4,0),"")</f>
        <v>Vendido</v>
      </c>
      <c r="Z263" s="182"/>
      <c r="AA263" s="182"/>
    </row>
    <row r="264" spans="1:27" ht="22.5" hidden="1" customHeight="1">
      <c r="A264" s="171">
        <f t="shared" si="27"/>
        <v>1</v>
      </c>
      <c r="B264" s="183">
        <v>2201</v>
      </c>
      <c r="C264" s="179">
        <v>70.180000000000007</v>
      </c>
      <c r="D264" s="179" t="s">
        <v>434</v>
      </c>
      <c r="E264" s="179"/>
      <c r="F264" s="179"/>
      <c r="G264" s="179"/>
      <c r="H264" s="178"/>
      <c r="I264" s="176"/>
      <c r="J264" s="176"/>
      <c r="K264" s="178"/>
      <c r="L264" s="177"/>
      <c r="M264" s="176"/>
      <c r="N264" s="181">
        <f>VLOOKUP($B264,Piloto!$B$79:$H$450,7,0)</f>
        <v>16274.999999999998</v>
      </c>
      <c r="O264" s="175"/>
      <c r="P264" s="187">
        <f t="shared" si="35"/>
        <v>1142179.5</v>
      </c>
      <c r="Q264" s="181">
        <f t="shared" ref="Q264:Q275" si="48">$Q$19*P264</f>
        <v>57108.975000000006</v>
      </c>
      <c r="R264" s="181">
        <f t="shared" ref="R264:R275" si="49">$R$19*P264</f>
        <v>34265.385000000002</v>
      </c>
      <c r="S264" s="181">
        <f t="shared" ref="S264:S275" si="50">$S$19*P264</f>
        <v>4179.2347904999997</v>
      </c>
      <c r="T264" s="181">
        <f t="shared" ref="T264:T275" si="51">$T$19*P264</f>
        <v>40791.798663000001</v>
      </c>
      <c r="U264" s="181">
        <f t="shared" ref="U264:U275" si="52">$U$19*P264</f>
        <v>68530.77</v>
      </c>
      <c r="V264" s="174">
        <f t="shared" ref="V264:V275" si="53">Q264*$Q$17+R264*$R$17+T264*$T$17+U264*$U$17+S264*$S$17</f>
        <v>685327.11705150001</v>
      </c>
      <c r="X264" s="172">
        <f t="shared" ref="X264:X275" si="54">$X$19*P264</f>
        <v>456871.80000000005</v>
      </c>
      <c r="Y264" s="168" t="str">
        <f>IFERROR(VLOOKUP($B264,Piloto!$B$79:$H$396,4,0),"")</f>
        <v>Vendido</v>
      </c>
      <c r="Z264" s="182"/>
      <c r="AA264" s="182"/>
    </row>
    <row r="265" spans="1:27" ht="22.5" hidden="1" customHeight="1">
      <c r="A265" s="171">
        <f t="shared" si="27"/>
        <v>2</v>
      </c>
      <c r="B265" s="183">
        <v>2202</v>
      </c>
      <c r="C265" s="179">
        <v>228.21</v>
      </c>
      <c r="D265" s="179" t="s">
        <v>434</v>
      </c>
      <c r="E265" s="179"/>
      <c r="F265" s="179"/>
      <c r="G265" s="179"/>
      <c r="H265" s="178"/>
      <c r="I265" s="176"/>
      <c r="J265" s="176"/>
      <c r="K265" s="178"/>
      <c r="L265" s="177"/>
      <c r="M265" s="176"/>
      <c r="N265" s="181">
        <f>VLOOKUP($B265,Piloto!$B$79:$H$450,7,0)</f>
        <v>16275</v>
      </c>
      <c r="O265" s="175"/>
      <c r="P265" s="187">
        <f t="shared" si="35"/>
        <v>3714117.75</v>
      </c>
      <c r="Q265" s="181">
        <f t="shared" si="48"/>
        <v>185705.88750000001</v>
      </c>
      <c r="R265" s="181">
        <f t="shared" si="49"/>
        <v>111423.5325</v>
      </c>
      <c r="S265" s="181">
        <f t="shared" si="50"/>
        <v>13589.95684725</v>
      </c>
      <c r="T265" s="181">
        <f t="shared" si="51"/>
        <v>132646.00132350001</v>
      </c>
      <c r="U265" s="181">
        <f t="shared" si="52"/>
        <v>222847.065</v>
      </c>
      <c r="V265" s="174">
        <f t="shared" si="53"/>
        <v>2228533.79000175</v>
      </c>
      <c r="X265" s="172">
        <f t="shared" si="54"/>
        <v>1485647.1</v>
      </c>
      <c r="Y265" s="168" t="str">
        <f>IFERROR(VLOOKUP($B265,Piloto!$B$79:$H$396,4,0),"")</f>
        <v>Vendido</v>
      </c>
      <c r="Z265" s="182"/>
      <c r="AA265" s="182"/>
    </row>
    <row r="266" spans="1:27" ht="22.5" hidden="1" customHeight="1">
      <c r="A266" s="171">
        <f t="shared" si="27"/>
        <v>3</v>
      </c>
      <c r="B266" s="183">
        <v>2203</v>
      </c>
      <c r="C266" s="179">
        <v>47.78</v>
      </c>
      <c r="D266" s="179" t="s">
        <v>434</v>
      </c>
      <c r="E266" s="179"/>
      <c r="F266" s="179"/>
      <c r="G266" s="179"/>
      <c r="H266" s="178"/>
      <c r="I266" s="176"/>
      <c r="J266" s="176"/>
      <c r="K266" s="178"/>
      <c r="L266" s="177"/>
      <c r="M266" s="176"/>
      <c r="N266" s="181">
        <f>VLOOKUP($B266,Piloto!$B$79:$H$450,7,0)</f>
        <v>16275</v>
      </c>
      <c r="O266" s="175"/>
      <c r="P266" s="187">
        <f t="shared" si="35"/>
        <v>777619.5</v>
      </c>
      <c r="Q266" s="181">
        <f t="shared" si="48"/>
        <v>38880.974999999999</v>
      </c>
      <c r="R266" s="181">
        <f t="shared" si="49"/>
        <v>23328.584999999999</v>
      </c>
      <c r="S266" s="181">
        <f t="shared" si="50"/>
        <v>2845.3097505000001</v>
      </c>
      <c r="T266" s="181">
        <f t="shared" si="51"/>
        <v>27771.902823</v>
      </c>
      <c r="U266" s="181">
        <f t="shared" si="52"/>
        <v>46657.17</v>
      </c>
      <c r="V266" s="174">
        <f t="shared" si="53"/>
        <v>466584.91953149997</v>
      </c>
      <c r="X266" s="172">
        <f t="shared" si="54"/>
        <v>311047.8</v>
      </c>
      <c r="Y266" s="168" t="str">
        <f>IFERROR(VLOOKUP($B266,Piloto!$B$79:$H$396,4,0),"")</f>
        <v>Vendido</v>
      </c>
      <c r="Z266" s="182"/>
      <c r="AA266" s="182"/>
    </row>
    <row r="267" spans="1:27" ht="22.5" hidden="1" customHeight="1">
      <c r="A267" s="171">
        <f t="shared" si="27"/>
        <v>4</v>
      </c>
      <c r="B267" s="183">
        <v>2204</v>
      </c>
      <c r="C267" s="179">
        <v>38.590000000000003</v>
      </c>
      <c r="D267" s="179" t="s">
        <v>434</v>
      </c>
      <c r="E267" s="179"/>
      <c r="F267" s="179"/>
      <c r="G267" s="179"/>
      <c r="H267" s="178"/>
      <c r="I267" s="176"/>
      <c r="J267" s="176"/>
      <c r="K267" s="178"/>
      <c r="L267" s="177"/>
      <c r="M267" s="176"/>
      <c r="N267" s="181">
        <f>VLOOKUP($B267,Piloto!$B$79:$H$450,7,0)</f>
        <v>16274.999999999998</v>
      </c>
      <c r="O267" s="175"/>
      <c r="P267" s="187">
        <f t="shared" si="35"/>
        <v>628052.25</v>
      </c>
      <c r="Q267" s="181">
        <f t="shared" si="48"/>
        <v>31402.612500000003</v>
      </c>
      <c r="R267" s="181">
        <f t="shared" si="49"/>
        <v>18841.567500000001</v>
      </c>
      <c r="S267" s="181">
        <f t="shared" si="50"/>
        <v>2298.0431827500001</v>
      </c>
      <c r="T267" s="181">
        <f t="shared" si="51"/>
        <v>22430.258056500003</v>
      </c>
      <c r="U267" s="181">
        <f t="shared" si="52"/>
        <v>37683.135000000002</v>
      </c>
      <c r="V267" s="174">
        <f t="shared" si="53"/>
        <v>376842.02688825002</v>
      </c>
      <c r="X267" s="172">
        <f t="shared" si="54"/>
        <v>251220.90000000002</v>
      </c>
      <c r="Y267" s="168" t="str">
        <f>IFERROR(VLOOKUP($B267,Piloto!$B$79:$H$396,4,0),"")</f>
        <v>Vendido</v>
      </c>
      <c r="Z267" s="182"/>
      <c r="AA267" s="182"/>
    </row>
    <row r="268" spans="1:27" ht="22.5" hidden="1" customHeight="1">
      <c r="A268" s="171">
        <f t="shared" si="27"/>
        <v>5</v>
      </c>
      <c r="B268" s="183">
        <v>2205</v>
      </c>
      <c r="C268" s="179">
        <v>32.78</v>
      </c>
      <c r="D268" s="179" t="s">
        <v>434</v>
      </c>
      <c r="E268" s="179"/>
      <c r="F268" s="179"/>
      <c r="G268" s="179"/>
      <c r="H268" s="178"/>
      <c r="I268" s="176"/>
      <c r="J268" s="176"/>
      <c r="K268" s="178"/>
      <c r="L268" s="177"/>
      <c r="M268" s="176"/>
      <c r="N268" s="181">
        <f>VLOOKUP($B268,Piloto!$B$79:$H$450,7,0)</f>
        <v>16275</v>
      </c>
      <c r="O268" s="175"/>
      <c r="P268" s="187">
        <f t="shared" si="35"/>
        <v>533494.5</v>
      </c>
      <c r="Q268" s="181">
        <f t="shared" si="48"/>
        <v>26674.725000000002</v>
      </c>
      <c r="R268" s="181">
        <f t="shared" si="49"/>
        <v>16004.834999999999</v>
      </c>
      <c r="S268" s="181">
        <f t="shared" si="50"/>
        <v>1952.0563755000001</v>
      </c>
      <c r="T268" s="181">
        <f t="shared" si="51"/>
        <v>19053.222573000003</v>
      </c>
      <c r="U268" s="181">
        <f t="shared" si="52"/>
        <v>32009.67</v>
      </c>
      <c r="V268" s="174">
        <f t="shared" si="53"/>
        <v>320105.76940650004</v>
      </c>
      <c r="X268" s="172">
        <f t="shared" si="54"/>
        <v>213397.80000000002</v>
      </c>
      <c r="Y268" s="168" t="str">
        <f>IFERROR(VLOOKUP($B268,Piloto!$B$79:$H$396,4,0),"")</f>
        <v>Vendido</v>
      </c>
      <c r="Z268" s="182"/>
      <c r="AA268" s="182"/>
    </row>
    <row r="269" spans="1:27" ht="22.5" hidden="1" customHeight="1">
      <c r="A269" s="171">
        <f t="shared" si="27"/>
        <v>6</v>
      </c>
      <c r="B269" s="183">
        <v>2206</v>
      </c>
      <c r="C269" s="179">
        <v>43.89</v>
      </c>
      <c r="D269" s="179" t="s">
        <v>434</v>
      </c>
      <c r="E269" s="179"/>
      <c r="F269" s="179"/>
      <c r="G269" s="179"/>
      <c r="H269" s="178"/>
      <c r="I269" s="176"/>
      <c r="J269" s="176"/>
      <c r="K269" s="178"/>
      <c r="L269" s="177"/>
      <c r="M269" s="176"/>
      <c r="N269" s="181">
        <f>VLOOKUP($B269,Piloto!$B$79:$H$450,7,0)</f>
        <v>16275</v>
      </c>
      <c r="O269" s="175"/>
      <c r="P269" s="187">
        <f t="shared" si="35"/>
        <v>714309.75</v>
      </c>
      <c r="Q269" s="181">
        <f t="shared" si="48"/>
        <v>35715.487500000003</v>
      </c>
      <c r="R269" s="181">
        <f t="shared" si="49"/>
        <v>21429.2925</v>
      </c>
      <c r="S269" s="181">
        <f t="shared" si="50"/>
        <v>2613.6593752499998</v>
      </c>
      <c r="T269" s="181">
        <f t="shared" si="51"/>
        <v>25510.858411500001</v>
      </c>
      <c r="U269" s="181">
        <f t="shared" si="52"/>
        <v>42858.584999999999</v>
      </c>
      <c r="V269" s="174">
        <f t="shared" si="53"/>
        <v>428597.99326575006</v>
      </c>
      <c r="X269" s="172">
        <f t="shared" si="54"/>
        <v>285723.90000000002</v>
      </c>
      <c r="Y269" s="168" t="str">
        <f>IFERROR(VLOOKUP($B269,Piloto!$B$79:$H$396,4,0),"")</f>
        <v>Vendido</v>
      </c>
      <c r="Z269" s="182"/>
      <c r="AA269" s="182"/>
    </row>
    <row r="270" spans="1:27" ht="22.5" hidden="1" customHeight="1">
      <c r="A270" s="171">
        <f t="shared" si="27"/>
        <v>7</v>
      </c>
      <c r="B270" s="183">
        <v>2207</v>
      </c>
      <c r="C270" s="179">
        <v>43.61</v>
      </c>
      <c r="D270" s="179" t="s">
        <v>434</v>
      </c>
      <c r="E270" s="179"/>
      <c r="F270" s="179"/>
      <c r="G270" s="179"/>
      <c r="H270" s="178"/>
      <c r="I270" s="176"/>
      <c r="J270" s="176"/>
      <c r="K270" s="178"/>
      <c r="L270" s="177"/>
      <c r="M270" s="176"/>
      <c r="N270" s="181">
        <f>VLOOKUP($B270,Piloto!$B$79:$H$450,7,0)</f>
        <v>16275</v>
      </c>
      <c r="O270" s="175"/>
      <c r="P270" s="187">
        <f t="shared" si="35"/>
        <v>709752.75</v>
      </c>
      <c r="Q270" s="181">
        <f t="shared" si="48"/>
        <v>35487.637500000004</v>
      </c>
      <c r="R270" s="181">
        <f t="shared" si="49"/>
        <v>21292.5825</v>
      </c>
      <c r="S270" s="181">
        <f t="shared" si="50"/>
        <v>2596.9853122499999</v>
      </c>
      <c r="T270" s="181">
        <f t="shared" si="51"/>
        <v>25348.109713500002</v>
      </c>
      <c r="U270" s="181">
        <f t="shared" si="52"/>
        <v>42585.165000000001</v>
      </c>
      <c r="V270" s="174">
        <f t="shared" si="53"/>
        <v>425863.71579674998</v>
      </c>
      <c r="X270" s="172">
        <f t="shared" si="54"/>
        <v>283901.10000000003</v>
      </c>
      <c r="Y270" s="168" t="str">
        <f>IFERROR(VLOOKUP($B270,Piloto!$B$79:$H$396,4,0),"")</f>
        <v>Vendido</v>
      </c>
      <c r="Z270" s="182"/>
      <c r="AA270" s="182"/>
    </row>
    <row r="271" spans="1:27" ht="22.5" hidden="1" customHeight="1">
      <c r="A271" s="171">
        <f t="shared" si="27"/>
        <v>8</v>
      </c>
      <c r="B271" s="183">
        <v>2208</v>
      </c>
      <c r="C271" s="179">
        <v>44.17</v>
      </c>
      <c r="D271" s="179" t="s">
        <v>434</v>
      </c>
      <c r="E271" s="179"/>
      <c r="F271" s="179"/>
      <c r="G271" s="179"/>
      <c r="H271" s="178"/>
      <c r="I271" s="176"/>
      <c r="J271" s="176"/>
      <c r="K271" s="178"/>
      <c r="L271" s="177"/>
      <c r="M271" s="176"/>
      <c r="N271" s="181">
        <f>VLOOKUP($B271,Piloto!$B$79:$H$450,7,0)</f>
        <v>16275</v>
      </c>
      <c r="O271" s="175"/>
      <c r="P271" s="187">
        <f t="shared" si="35"/>
        <v>718866.75</v>
      </c>
      <c r="Q271" s="181">
        <f t="shared" si="48"/>
        <v>35943.337500000001</v>
      </c>
      <c r="R271" s="181">
        <f t="shared" si="49"/>
        <v>21566.002499999999</v>
      </c>
      <c r="S271" s="181">
        <f t="shared" si="50"/>
        <v>2630.3334382499997</v>
      </c>
      <c r="T271" s="181">
        <f t="shared" si="51"/>
        <v>25673.607109500001</v>
      </c>
      <c r="U271" s="181">
        <f t="shared" si="52"/>
        <v>43132.004999999997</v>
      </c>
      <c r="V271" s="174">
        <f t="shared" si="53"/>
        <v>431332.27073474997</v>
      </c>
      <c r="X271" s="172">
        <f t="shared" si="54"/>
        <v>287546.7</v>
      </c>
      <c r="Y271" s="168" t="str">
        <f>IFERROR(VLOOKUP($B271,Piloto!$B$79:$H$396,4,0),"")</f>
        <v>Vendido</v>
      </c>
      <c r="Z271" s="182"/>
      <c r="AA271" s="182"/>
    </row>
    <row r="272" spans="1:27" ht="22.5" hidden="1" customHeight="1">
      <c r="A272" s="171">
        <f t="shared" si="27"/>
        <v>9</v>
      </c>
      <c r="B272" s="183">
        <v>2209</v>
      </c>
      <c r="C272" s="179">
        <v>56.33</v>
      </c>
      <c r="D272" s="179" t="s">
        <v>434</v>
      </c>
      <c r="E272" s="179"/>
      <c r="F272" s="179"/>
      <c r="G272" s="179"/>
      <c r="H272" s="178"/>
      <c r="I272" s="176"/>
      <c r="J272" s="176"/>
      <c r="K272" s="178"/>
      <c r="L272" s="177"/>
      <c r="M272" s="176"/>
      <c r="N272" s="181">
        <f>VLOOKUP($B272,Piloto!$B$79:$H$450,7,0)</f>
        <v>16275</v>
      </c>
      <c r="O272" s="175"/>
      <c r="P272" s="187">
        <f t="shared" si="35"/>
        <v>916770.75</v>
      </c>
      <c r="Q272" s="181">
        <f t="shared" si="48"/>
        <v>45838.537500000006</v>
      </c>
      <c r="R272" s="181">
        <f t="shared" si="49"/>
        <v>27503.122499999998</v>
      </c>
      <c r="S272" s="181">
        <f t="shared" si="50"/>
        <v>3354.4641742499998</v>
      </c>
      <c r="T272" s="181">
        <f t="shared" si="51"/>
        <v>32741.550565500002</v>
      </c>
      <c r="U272" s="181">
        <f t="shared" si="52"/>
        <v>55006.244999999995</v>
      </c>
      <c r="V272" s="174">
        <f t="shared" si="53"/>
        <v>550078.03510274994</v>
      </c>
      <c r="X272" s="172">
        <f t="shared" si="54"/>
        <v>366708.30000000005</v>
      </c>
      <c r="Y272" s="168" t="str">
        <f>IFERROR(VLOOKUP($B272,Piloto!$B$79:$H$396,4,0),"")</f>
        <v>Vendido</v>
      </c>
      <c r="Z272" s="182"/>
      <c r="AA272" s="182"/>
    </row>
    <row r="273" spans="1:27" ht="22.5" hidden="1" customHeight="1">
      <c r="A273" s="171">
        <f t="shared" si="27"/>
        <v>10</v>
      </c>
      <c r="B273" s="183">
        <v>2210</v>
      </c>
      <c r="C273" s="179">
        <v>163.79</v>
      </c>
      <c r="D273" s="179" t="s">
        <v>434</v>
      </c>
      <c r="E273" s="179"/>
      <c r="F273" s="179"/>
      <c r="G273" s="179"/>
      <c r="H273" s="178"/>
      <c r="I273" s="176"/>
      <c r="J273" s="176"/>
      <c r="K273" s="178"/>
      <c r="L273" s="177"/>
      <c r="M273" s="176"/>
      <c r="N273" s="181">
        <f>VLOOKUP($B273,Piloto!$B$79:$H$450,7,0)</f>
        <v>16275</v>
      </c>
      <c r="O273" s="175"/>
      <c r="P273" s="187">
        <f t="shared" si="35"/>
        <v>2665682.25</v>
      </c>
      <c r="Q273" s="181">
        <f t="shared" si="48"/>
        <v>133284.11250000002</v>
      </c>
      <c r="R273" s="181">
        <f t="shared" si="49"/>
        <v>79970.467499999999</v>
      </c>
      <c r="S273" s="181">
        <f t="shared" si="50"/>
        <v>9753.7313527499991</v>
      </c>
      <c r="T273" s="181">
        <f t="shared" si="51"/>
        <v>95202.175876500012</v>
      </c>
      <c r="U273" s="181">
        <f t="shared" si="52"/>
        <v>159940.935</v>
      </c>
      <c r="V273" s="174">
        <f t="shared" si="53"/>
        <v>1599454.6665982502</v>
      </c>
      <c r="X273" s="172">
        <f t="shared" si="54"/>
        <v>1066272.9000000001</v>
      </c>
      <c r="Y273" s="168" t="str">
        <f>IFERROR(VLOOKUP($B273,Piloto!$B$79:$H$396,4,0),"")</f>
        <v>Vendido</v>
      </c>
      <c r="Z273" s="182"/>
      <c r="AA273" s="182"/>
    </row>
    <row r="274" spans="1:27" ht="22.5" hidden="1" customHeight="1">
      <c r="A274" s="171">
        <f t="shared" si="27"/>
        <v>11</v>
      </c>
      <c r="B274" s="183">
        <v>2211</v>
      </c>
      <c r="C274" s="179">
        <v>50.33</v>
      </c>
      <c r="D274" s="179" t="s">
        <v>434</v>
      </c>
      <c r="E274" s="179"/>
      <c r="F274" s="179"/>
      <c r="G274" s="179"/>
      <c r="H274" s="178"/>
      <c r="I274" s="176"/>
      <c r="J274" s="176"/>
      <c r="K274" s="178"/>
      <c r="L274" s="177"/>
      <c r="M274" s="176"/>
      <c r="N274" s="181">
        <f>VLOOKUP($B274,Piloto!$B$79:$H$450,7,0)</f>
        <v>16275</v>
      </c>
      <c r="O274" s="175"/>
      <c r="P274" s="187">
        <f t="shared" si="35"/>
        <v>819120.75</v>
      </c>
      <c r="Q274" s="181">
        <f t="shared" si="48"/>
        <v>40956.037500000006</v>
      </c>
      <c r="R274" s="181">
        <f t="shared" si="49"/>
        <v>24573.622499999998</v>
      </c>
      <c r="S274" s="181">
        <f t="shared" si="50"/>
        <v>2997.1628242500001</v>
      </c>
      <c r="T274" s="181">
        <f t="shared" si="51"/>
        <v>29254.078465500002</v>
      </c>
      <c r="U274" s="181">
        <f t="shared" si="52"/>
        <v>49147.244999999995</v>
      </c>
      <c r="V274" s="174">
        <f t="shared" si="53"/>
        <v>491486.37505274999</v>
      </c>
      <c r="X274" s="172">
        <f t="shared" si="54"/>
        <v>327648.30000000005</v>
      </c>
      <c r="Y274" s="168" t="str">
        <f>IFERROR(VLOOKUP($B274,Piloto!$B$79:$H$396,4,0),"")</f>
        <v>Vendido</v>
      </c>
      <c r="Z274" s="182"/>
      <c r="AA274" s="182"/>
    </row>
    <row r="275" spans="1:27" ht="22.5" hidden="1" customHeight="1">
      <c r="A275" s="171">
        <f t="shared" si="27"/>
        <v>12</v>
      </c>
      <c r="B275" s="183">
        <v>2212</v>
      </c>
      <c r="C275" s="179">
        <v>45.89</v>
      </c>
      <c r="D275" s="179" t="s">
        <v>434</v>
      </c>
      <c r="E275" s="179"/>
      <c r="F275" s="179"/>
      <c r="G275" s="179"/>
      <c r="H275" s="178"/>
      <c r="I275" s="176"/>
      <c r="J275" s="176"/>
      <c r="K275" s="178"/>
      <c r="L275" s="177"/>
      <c r="M275" s="176"/>
      <c r="N275" s="181">
        <f>VLOOKUP($B275,Piloto!$B$79:$H$450,7,0)</f>
        <v>16275</v>
      </c>
      <c r="O275" s="175"/>
      <c r="P275" s="187">
        <f t="shared" si="35"/>
        <v>746859.75</v>
      </c>
      <c r="Q275" s="181">
        <f t="shared" si="48"/>
        <v>37342.987500000003</v>
      </c>
      <c r="R275" s="181">
        <f t="shared" si="49"/>
        <v>22405.7925</v>
      </c>
      <c r="S275" s="181">
        <f t="shared" si="50"/>
        <v>2732.7598252499997</v>
      </c>
      <c r="T275" s="181">
        <f t="shared" si="51"/>
        <v>26673.349111500003</v>
      </c>
      <c r="U275" s="181">
        <f t="shared" si="52"/>
        <v>44811.584999999999</v>
      </c>
      <c r="V275" s="174">
        <f t="shared" si="53"/>
        <v>448128.54661575006</v>
      </c>
      <c r="X275" s="172">
        <f t="shared" si="54"/>
        <v>298743.90000000002</v>
      </c>
      <c r="Y275" s="168" t="str">
        <f>IFERROR(VLOOKUP($B275,Piloto!$B$79:$H$396,4,0),"")</f>
        <v>Vendido</v>
      </c>
      <c r="Z275" s="182"/>
      <c r="AA275" s="182"/>
    </row>
    <row r="276" spans="1:27" ht="22.5" hidden="1" customHeight="1">
      <c r="A276" s="171" t="e">
        <f t="shared" si="27"/>
        <v>#VALUE!</v>
      </c>
      <c r="B276" s="183" t="s">
        <v>442</v>
      </c>
      <c r="C276" s="179">
        <v>461.43</v>
      </c>
      <c r="D276" s="179" t="s">
        <v>436</v>
      </c>
      <c r="E276" s="179"/>
      <c r="F276" s="179"/>
      <c r="G276" s="179"/>
      <c r="H276" s="178"/>
      <c r="I276" s="176"/>
      <c r="J276" s="176"/>
      <c r="K276" s="178"/>
      <c r="L276" s="177"/>
      <c r="M276" s="176"/>
      <c r="N276" s="181">
        <f>VLOOKUP($B276,Piloto!$B$79:$H$450,7,0)</f>
        <v>16275</v>
      </c>
      <c r="O276" s="175"/>
      <c r="P276" s="187">
        <f t="shared" si="35"/>
        <v>7509773.25</v>
      </c>
      <c r="Q276" s="181">
        <f t="shared" si="28"/>
        <v>375488.66250000003</v>
      </c>
      <c r="R276" s="181">
        <f t="shared" si="29"/>
        <v>225293.19749999998</v>
      </c>
      <c r="S276" s="181">
        <f t="shared" si="30"/>
        <v>27478.26032175</v>
      </c>
      <c r="T276" s="181">
        <f t="shared" si="31"/>
        <v>268204.04185050004</v>
      </c>
      <c r="U276" s="181">
        <f t="shared" si="32"/>
        <v>450586.39499999996</v>
      </c>
      <c r="V276" s="174">
        <f t="shared" si="33"/>
        <v>4505991.6161452504</v>
      </c>
      <c r="X276" s="172">
        <f t="shared" si="34"/>
        <v>3003909.3000000003</v>
      </c>
      <c r="Y276" s="168" t="str">
        <f>IFERROR(VLOOKUP($B276,Piloto!$B$79:$H$396,4,0),"")</f>
        <v>Vendido</v>
      </c>
      <c r="Z276" s="182"/>
      <c r="AA276" s="182"/>
    </row>
    <row r="277" spans="1:27" ht="22.5" hidden="1" customHeight="1">
      <c r="A277" s="171" t="e">
        <f t="shared" si="27"/>
        <v>#VALUE!</v>
      </c>
      <c r="B277" s="183" t="s">
        <v>443</v>
      </c>
      <c r="C277" s="179">
        <v>404.12</v>
      </c>
      <c r="D277" s="179" t="s">
        <v>438</v>
      </c>
      <c r="E277" s="179"/>
      <c r="F277" s="179"/>
      <c r="G277" s="179"/>
      <c r="H277" s="178"/>
      <c r="I277" s="176"/>
      <c r="J277" s="176"/>
      <c r="K277" s="178"/>
      <c r="L277" s="177"/>
      <c r="M277" s="176"/>
      <c r="N277" s="181">
        <f>VLOOKUP($B277,Piloto!$B$79:$H$450,7,0)</f>
        <v>16275</v>
      </c>
      <c r="O277" s="175"/>
      <c r="P277" s="187">
        <f t="shared" si="35"/>
        <v>6577053</v>
      </c>
      <c r="Q277" s="181">
        <f t="shared" si="28"/>
        <v>328852.65000000002</v>
      </c>
      <c r="R277" s="181">
        <f t="shared" si="29"/>
        <v>197311.59</v>
      </c>
      <c r="S277" s="181">
        <f t="shared" si="30"/>
        <v>24065.436926999999</v>
      </c>
      <c r="T277" s="181">
        <f t="shared" si="31"/>
        <v>234892.870842</v>
      </c>
      <c r="U277" s="181">
        <f t="shared" si="32"/>
        <v>394623.18</v>
      </c>
      <c r="V277" s="174">
        <f t="shared" si="33"/>
        <v>3946343.6099009998</v>
      </c>
      <c r="X277" s="172">
        <f t="shared" si="34"/>
        <v>2630821.2000000002</v>
      </c>
      <c r="Y277" s="168" t="str">
        <f>IFERROR(VLOOKUP($B277,Piloto!$B$79:$H$396,4,0),"")</f>
        <v>Vendido</v>
      </c>
      <c r="Z277" s="182"/>
      <c r="AA277" s="182"/>
    </row>
    <row r="278" spans="1:27" ht="22.5" hidden="1" customHeight="1">
      <c r="A278" s="171">
        <f t="shared" si="27"/>
        <v>22</v>
      </c>
      <c r="B278" s="183">
        <v>22</v>
      </c>
      <c r="C278" s="179">
        <v>865.55</v>
      </c>
      <c r="D278" s="179" t="s">
        <v>439</v>
      </c>
      <c r="E278" s="179"/>
      <c r="F278" s="179"/>
      <c r="G278" s="179"/>
      <c r="H278" s="178"/>
      <c r="I278" s="176"/>
      <c r="J278" s="176"/>
      <c r="K278" s="178"/>
      <c r="L278" s="177"/>
      <c r="M278" s="176"/>
      <c r="N278" s="181">
        <f>VLOOKUP($B278,Piloto!$B$79:$H$450,7,0)</f>
        <v>16275</v>
      </c>
      <c r="O278" s="175"/>
      <c r="P278" s="187">
        <f t="shared" si="35"/>
        <v>14086826.25</v>
      </c>
      <c r="Q278" s="181">
        <f t="shared" si="28"/>
        <v>704341.3125</v>
      </c>
      <c r="R278" s="181">
        <f t="shared" si="29"/>
        <v>422604.78749999998</v>
      </c>
      <c r="S278" s="181">
        <f t="shared" si="30"/>
        <v>51543.697248750002</v>
      </c>
      <c r="T278" s="181">
        <f t="shared" si="31"/>
        <v>503096.91269250005</v>
      </c>
      <c r="U278" s="181">
        <f t="shared" si="32"/>
        <v>845209.57499999995</v>
      </c>
      <c r="V278" s="174">
        <f t="shared" si="33"/>
        <v>8452335.2260462493</v>
      </c>
      <c r="X278" s="172">
        <f t="shared" si="34"/>
        <v>5634730.5</v>
      </c>
      <c r="Y278" s="168" t="str">
        <f>IFERROR(VLOOKUP($B278,Piloto!$B$79:$H$396,4,0),"")</f>
        <v>Vendido</v>
      </c>
      <c r="Z278" s="182"/>
      <c r="AA278" s="182"/>
    </row>
    <row r="279" spans="1:27" ht="22.5" hidden="1" customHeight="1">
      <c r="A279" s="171">
        <f t="shared" si="27"/>
        <v>1</v>
      </c>
      <c r="B279" s="183">
        <v>2301</v>
      </c>
      <c r="C279" s="179">
        <v>70.180000000000007</v>
      </c>
      <c r="D279" s="179" t="s">
        <v>434</v>
      </c>
      <c r="E279" s="179"/>
      <c r="F279" s="179"/>
      <c r="G279" s="179"/>
      <c r="H279" s="178"/>
      <c r="I279" s="176"/>
      <c r="J279" s="176"/>
      <c r="K279" s="178"/>
      <c r="L279" s="177"/>
      <c r="M279" s="176"/>
      <c r="N279" s="181">
        <f>VLOOKUP($B279,Piloto!$B$79:$H$450,7,0)</f>
        <v>16274.999999999998</v>
      </c>
      <c r="O279" s="175"/>
      <c r="P279" s="187">
        <f t="shared" si="35"/>
        <v>1142179.5</v>
      </c>
      <c r="Q279" s="181">
        <f t="shared" ref="Q279:Q290" si="55">$Q$19*P279</f>
        <v>57108.975000000006</v>
      </c>
      <c r="R279" s="181">
        <f t="shared" ref="R279:R290" si="56">$R$19*P279</f>
        <v>34265.385000000002</v>
      </c>
      <c r="S279" s="181">
        <f t="shared" ref="S279:S290" si="57">$S$19*P279</f>
        <v>4179.2347904999997</v>
      </c>
      <c r="T279" s="181">
        <f t="shared" ref="T279:T290" si="58">$T$19*P279</f>
        <v>40791.798663000001</v>
      </c>
      <c r="U279" s="181">
        <f t="shared" ref="U279:U290" si="59">$U$19*P279</f>
        <v>68530.77</v>
      </c>
      <c r="V279" s="174">
        <f t="shared" ref="V279:V290" si="60">Q279*$Q$17+R279*$R$17+T279*$T$17+U279*$U$17+S279*$S$17</f>
        <v>685327.11705150001</v>
      </c>
      <c r="X279" s="172">
        <f t="shared" ref="X279:X290" si="61">$X$19*P279</f>
        <v>456871.80000000005</v>
      </c>
      <c r="Y279" s="168" t="str">
        <f>IFERROR(VLOOKUP($B279,Piloto!$B$79:$H$396,4,0),"")</f>
        <v>Vendido</v>
      </c>
      <c r="Z279" s="182"/>
      <c r="AA279" s="182"/>
    </row>
    <row r="280" spans="1:27" ht="22.5" hidden="1" customHeight="1">
      <c r="A280" s="171">
        <f t="shared" si="27"/>
        <v>2</v>
      </c>
      <c r="B280" s="183">
        <v>2302</v>
      </c>
      <c r="C280" s="179">
        <v>218.77</v>
      </c>
      <c r="D280" s="179" t="s">
        <v>434</v>
      </c>
      <c r="E280" s="179"/>
      <c r="F280" s="179"/>
      <c r="G280" s="179"/>
      <c r="H280" s="178"/>
      <c r="I280" s="176"/>
      <c r="J280" s="176"/>
      <c r="K280" s="178"/>
      <c r="L280" s="177"/>
      <c r="M280" s="176"/>
      <c r="N280" s="181">
        <f>VLOOKUP($B280,Piloto!$B$79:$H$450,7,0)</f>
        <v>16275</v>
      </c>
      <c r="O280" s="175"/>
      <c r="P280" s="187">
        <f t="shared" ref="P280:P347" si="62">C280*N280</f>
        <v>3560481.75</v>
      </c>
      <c r="Q280" s="181">
        <f t="shared" si="55"/>
        <v>178024.08750000002</v>
      </c>
      <c r="R280" s="181">
        <f t="shared" si="56"/>
        <v>106814.4525</v>
      </c>
      <c r="S280" s="181">
        <f t="shared" si="57"/>
        <v>13027.802723249999</v>
      </c>
      <c r="T280" s="181">
        <f t="shared" si="58"/>
        <v>127159.04521950001</v>
      </c>
      <c r="U280" s="181">
        <f t="shared" si="59"/>
        <v>213628.905</v>
      </c>
      <c r="V280" s="174">
        <f t="shared" si="60"/>
        <v>2136349.5781897502</v>
      </c>
      <c r="X280" s="172">
        <f t="shared" si="61"/>
        <v>1424192.7000000002</v>
      </c>
      <c r="Y280" s="168" t="str">
        <f>IFERROR(VLOOKUP($B280,Piloto!$B$79:$H$396,4,0),"")</f>
        <v>Vendido</v>
      </c>
      <c r="Z280" s="182"/>
      <c r="AA280" s="182"/>
    </row>
    <row r="281" spans="1:27" ht="22.5" hidden="1" customHeight="1">
      <c r="A281" s="171">
        <f t="shared" si="27"/>
        <v>3</v>
      </c>
      <c r="B281" s="183">
        <v>2303</v>
      </c>
      <c r="C281" s="179">
        <v>51.43</v>
      </c>
      <c r="D281" s="179" t="s">
        <v>434</v>
      </c>
      <c r="E281" s="179"/>
      <c r="F281" s="179"/>
      <c r="G281" s="179"/>
      <c r="H281" s="178"/>
      <c r="I281" s="176"/>
      <c r="J281" s="176"/>
      <c r="K281" s="178"/>
      <c r="L281" s="177"/>
      <c r="M281" s="176"/>
      <c r="N281" s="181">
        <f>VLOOKUP($B281,Piloto!$B$79:$H$450,7,0)</f>
        <v>16275</v>
      </c>
      <c r="O281" s="175"/>
      <c r="P281" s="187">
        <f t="shared" si="62"/>
        <v>837023.25</v>
      </c>
      <c r="Q281" s="181">
        <f t="shared" si="55"/>
        <v>41851.162500000006</v>
      </c>
      <c r="R281" s="181">
        <f t="shared" si="56"/>
        <v>25110.697499999998</v>
      </c>
      <c r="S281" s="181">
        <f t="shared" si="57"/>
        <v>3062.6680717499999</v>
      </c>
      <c r="T281" s="181">
        <f t="shared" si="58"/>
        <v>29893.448350500003</v>
      </c>
      <c r="U281" s="181">
        <f t="shared" si="59"/>
        <v>50221.394999999997</v>
      </c>
      <c r="V281" s="174">
        <f t="shared" si="60"/>
        <v>502228.17939525004</v>
      </c>
      <c r="X281" s="172">
        <f t="shared" si="61"/>
        <v>334809.30000000005</v>
      </c>
      <c r="Y281" s="168" t="str">
        <f>IFERROR(VLOOKUP($B281,Piloto!$B$79:$H$396,4,0),"")</f>
        <v>Vendido</v>
      </c>
      <c r="Z281" s="182"/>
      <c r="AA281" s="182"/>
    </row>
    <row r="282" spans="1:27" ht="22.5" hidden="1" customHeight="1">
      <c r="A282" s="171">
        <f t="shared" si="27"/>
        <v>4</v>
      </c>
      <c r="B282" s="183">
        <v>2304</v>
      </c>
      <c r="C282" s="179">
        <v>47.45</v>
      </c>
      <c r="D282" s="179" t="s">
        <v>434</v>
      </c>
      <c r="E282" s="179"/>
      <c r="F282" s="179"/>
      <c r="G282" s="179"/>
      <c r="H282" s="178"/>
      <c r="I282" s="176"/>
      <c r="J282" s="176"/>
      <c r="K282" s="178"/>
      <c r="L282" s="177"/>
      <c r="M282" s="176"/>
      <c r="N282" s="181">
        <f>VLOOKUP($B282,Piloto!$B$79:$H$450,7,0)</f>
        <v>16274.999999999998</v>
      </c>
      <c r="O282" s="175"/>
      <c r="P282" s="187">
        <f t="shared" si="62"/>
        <v>772248.75</v>
      </c>
      <c r="Q282" s="181">
        <f t="shared" si="55"/>
        <v>38612.4375</v>
      </c>
      <c r="R282" s="181">
        <f t="shared" si="56"/>
        <v>23167.462499999998</v>
      </c>
      <c r="S282" s="181">
        <f t="shared" si="57"/>
        <v>2825.65817625</v>
      </c>
      <c r="T282" s="181">
        <f t="shared" si="58"/>
        <v>27580.091857500003</v>
      </c>
      <c r="U282" s="181">
        <f t="shared" si="59"/>
        <v>46334.924999999996</v>
      </c>
      <c r="V282" s="174">
        <f t="shared" si="60"/>
        <v>463362.37822875002</v>
      </c>
      <c r="X282" s="172">
        <f t="shared" si="61"/>
        <v>308899.5</v>
      </c>
      <c r="Y282" s="168" t="str">
        <f>IFERROR(VLOOKUP($B282,Piloto!$B$79:$H$396,4,0),"")</f>
        <v>Vendido</v>
      </c>
      <c r="Z282" s="182"/>
      <c r="AA282" s="182"/>
    </row>
    <row r="283" spans="1:27" ht="22.5" hidden="1" customHeight="1">
      <c r="A283" s="171">
        <f t="shared" si="27"/>
        <v>5</v>
      </c>
      <c r="B283" s="183">
        <v>2305</v>
      </c>
      <c r="C283" s="179">
        <v>40.31</v>
      </c>
      <c r="D283" s="179" t="s">
        <v>434</v>
      </c>
      <c r="E283" s="179"/>
      <c r="F283" s="179"/>
      <c r="G283" s="179"/>
      <c r="H283" s="178"/>
      <c r="I283" s="176"/>
      <c r="J283" s="176"/>
      <c r="K283" s="178"/>
      <c r="L283" s="177"/>
      <c r="M283" s="176"/>
      <c r="N283" s="181">
        <f>VLOOKUP($B283,Piloto!$B$79:$H$450,7,0)</f>
        <v>16274.999999999998</v>
      </c>
      <c r="O283" s="175"/>
      <c r="P283" s="187">
        <f t="shared" si="62"/>
        <v>656045.25</v>
      </c>
      <c r="Q283" s="181">
        <f t="shared" si="55"/>
        <v>32802.262500000004</v>
      </c>
      <c r="R283" s="181">
        <f t="shared" si="56"/>
        <v>19681.357499999998</v>
      </c>
      <c r="S283" s="181">
        <f t="shared" si="57"/>
        <v>2400.4695697500001</v>
      </c>
      <c r="T283" s="181">
        <f t="shared" si="58"/>
        <v>23430.000058500002</v>
      </c>
      <c r="U283" s="181">
        <f t="shared" si="59"/>
        <v>39362.714999999997</v>
      </c>
      <c r="V283" s="174">
        <f t="shared" si="60"/>
        <v>393638.30276925</v>
      </c>
      <c r="X283" s="172">
        <f t="shared" si="61"/>
        <v>262418.10000000003</v>
      </c>
      <c r="Y283" s="168" t="str">
        <f>IFERROR(VLOOKUP($B283,Piloto!$B$79:$H$396,4,0),"")</f>
        <v>Vendido</v>
      </c>
      <c r="Z283" s="182"/>
      <c r="AA283" s="182"/>
    </row>
    <row r="284" spans="1:27" ht="22.5" hidden="1" customHeight="1">
      <c r="A284" s="171">
        <f t="shared" si="27"/>
        <v>6</v>
      </c>
      <c r="B284" s="183">
        <v>2306</v>
      </c>
      <c r="C284" s="179">
        <v>46.46</v>
      </c>
      <c r="D284" s="179" t="s">
        <v>434</v>
      </c>
      <c r="E284" s="179"/>
      <c r="F284" s="179"/>
      <c r="G284" s="179"/>
      <c r="H284" s="178"/>
      <c r="I284" s="176"/>
      <c r="J284" s="176"/>
      <c r="K284" s="178"/>
      <c r="L284" s="177"/>
      <c r="M284" s="176"/>
      <c r="N284" s="181">
        <f>VLOOKUP($B284,Piloto!$B$79:$H$450,7,0)</f>
        <v>16275</v>
      </c>
      <c r="O284" s="175"/>
      <c r="P284" s="187">
        <f t="shared" si="62"/>
        <v>756136.5</v>
      </c>
      <c r="Q284" s="181">
        <f t="shared" si="55"/>
        <v>37806.825000000004</v>
      </c>
      <c r="R284" s="181">
        <f t="shared" si="56"/>
        <v>22684.094999999998</v>
      </c>
      <c r="S284" s="181">
        <f t="shared" si="57"/>
        <v>2766.7034534999998</v>
      </c>
      <c r="T284" s="181">
        <f t="shared" si="58"/>
        <v>27004.658961000001</v>
      </c>
      <c r="U284" s="181">
        <f t="shared" si="59"/>
        <v>45368.189999999995</v>
      </c>
      <c r="V284" s="174">
        <f t="shared" si="60"/>
        <v>453694.75432050001</v>
      </c>
      <c r="X284" s="172">
        <f t="shared" si="61"/>
        <v>302454.60000000003</v>
      </c>
      <c r="Y284" s="168" t="str">
        <f>IFERROR(VLOOKUP($B284,Piloto!$B$79:$H$396,4,0),"")</f>
        <v>Vendido</v>
      </c>
      <c r="Z284" s="182"/>
      <c r="AA284" s="182"/>
    </row>
    <row r="285" spans="1:27" ht="22.5" hidden="1" customHeight="1">
      <c r="A285" s="171">
        <f t="shared" si="27"/>
        <v>7</v>
      </c>
      <c r="B285" s="183">
        <v>2307</v>
      </c>
      <c r="C285" s="179">
        <v>43.61</v>
      </c>
      <c r="D285" s="179" t="s">
        <v>434</v>
      </c>
      <c r="E285" s="179"/>
      <c r="F285" s="179"/>
      <c r="G285" s="179"/>
      <c r="H285" s="178"/>
      <c r="I285" s="176"/>
      <c r="J285" s="176"/>
      <c r="K285" s="178"/>
      <c r="L285" s="177"/>
      <c r="M285" s="176"/>
      <c r="N285" s="181">
        <f>VLOOKUP($B285,Piloto!$B$79:$H$450,7,0)</f>
        <v>16275</v>
      </c>
      <c r="O285" s="175"/>
      <c r="P285" s="187">
        <f t="shared" si="62"/>
        <v>709752.75</v>
      </c>
      <c r="Q285" s="181">
        <f t="shared" si="55"/>
        <v>35487.637500000004</v>
      </c>
      <c r="R285" s="181">
        <f t="shared" si="56"/>
        <v>21292.5825</v>
      </c>
      <c r="S285" s="181">
        <f t="shared" si="57"/>
        <v>2596.9853122499999</v>
      </c>
      <c r="T285" s="181">
        <f t="shared" si="58"/>
        <v>25348.109713500002</v>
      </c>
      <c r="U285" s="181">
        <f t="shared" si="59"/>
        <v>42585.165000000001</v>
      </c>
      <c r="V285" s="174">
        <f t="shared" si="60"/>
        <v>425863.71579674998</v>
      </c>
      <c r="X285" s="172">
        <f t="shared" si="61"/>
        <v>283901.10000000003</v>
      </c>
      <c r="Y285" s="168" t="str">
        <f>IFERROR(VLOOKUP($B285,Piloto!$B$79:$H$396,4,0),"")</f>
        <v>Vendido</v>
      </c>
      <c r="Z285" s="182"/>
      <c r="AA285" s="182"/>
    </row>
    <row r="286" spans="1:27" ht="22.5" hidden="1" customHeight="1">
      <c r="A286" s="171">
        <f t="shared" si="27"/>
        <v>8</v>
      </c>
      <c r="B286" s="183">
        <v>2308</v>
      </c>
      <c r="C286" s="179">
        <v>44.17</v>
      </c>
      <c r="D286" s="179" t="s">
        <v>434</v>
      </c>
      <c r="E286" s="179"/>
      <c r="F286" s="179"/>
      <c r="G286" s="179"/>
      <c r="H286" s="178"/>
      <c r="I286" s="176"/>
      <c r="J286" s="176"/>
      <c r="K286" s="178"/>
      <c r="L286" s="177"/>
      <c r="M286" s="176"/>
      <c r="N286" s="181">
        <f>VLOOKUP($B286,Piloto!$B$79:$H$450,7,0)</f>
        <v>16275</v>
      </c>
      <c r="O286" s="175"/>
      <c r="P286" s="187">
        <f t="shared" si="62"/>
        <v>718866.75</v>
      </c>
      <c r="Q286" s="181">
        <f t="shared" si="55"/>
        <v>35943.337500000001</v>
      </c>
      <c r="R286" s="181">
        <f t="shared" si="56"/>
        <v>21566.002499999999</v>
      </c>
      <c r="S286" s="181">
        <f t="shared" si="57"/>
        <v>2630.3334382499997</v>
      </c>
      <c r="T286" s="181">
        <f t="shared" si="58"/>
        <v>25673.607109500001</v>
      </c>
      <c r="U286" s="181">
        <f t="shared" si="59"/>
        <v>43132.004999999997</v>
      </c>
      <c r="V286" s="174">
        <f t="shared" si="60"/>
        <v>431332.27073474997</v>
      </c>
      <c r="X286" s="172">
        <f t="shared" si="61"/>
        <v>287546.7</v>
      </c>
      <c r="Y286" s="168" t="str">
        <f>IFERROR(VLOOKUP($B286,Piloto!$B$79:$H$396,4,0),"")</f>
        <v>Vendido</v>
      </c>
      <c r="Z286" s="182"/>
      <c r="AA286" s="182"/>
    </row>
    <row r="287" spans="1:27" ht="22.5" hidden="1" customHeight="1">
      <c r="A287" s="171">
        <f t="shared" si="27"/>
        <v>9</v>
      </c>
      <c r="B287" s="183">
        <v>2309</v>
      </c>
      <c r="C287" s="179">
        <v>56.33</v>
      </c>
      <c r="D287" s="179" t="s">
        <v>434</v>
      </c>
      <c r="E287" s="179"/>
      <c r="F287" s="179"/>
      <c r="G287" s="179"/>
      <c r="H287" s="178"/>
      <c r="I287" s="176"/>
      <c r="J287" s="176"/>
      <c r="K287" s="178"/>
      <c r="L287" s="177"/>
      <c r="M287" s="176"/>
      <c r="N287" s="181">
        <f>VLOOKUP($B287,Piloto!$B$79:$H$450,7,0)</f>
        <v>16275</v>
      </c>
      <c r="O287" s="175"/>
      <c r="P287" s="187">
        <f t="shared" si="62"/>
        <v>916770.75</v>
      </c>
      <c r="Q287" s="181">
        <f t="shared" si="55"/>
        <v>45838.537500000006</v>
      </c>
      <c r="R287" s="181">
        <f t="shared" si="56"/>
        <v>27503.122499999998</v>
      </c>
      <c r="S287" s="181">
        <f t="shared" si="57"/>
        <v>3354.4641742499998</v>
      </c>
      <c r="T287" s="181">
        <f t="shared" si="58"/>
        <v>32741.550565500002</v>
      </c>
      <c r="U287" s="181">
        <f t="shared" si="59"/>
        <v>55006.244999999995</v>
      </c>
      <c r="V287" s="174">
        <f t="shared" si="60"/>
        <v>550078.03510274994</v>
      </c>
      <c r="X287" s="172">
        <f t="shared" si="61"/>
        <v>366708.30000000005</v>
      </c>
      <c r="Y287" s="168" t="str">
        <f>IFERROR(VLOOKUP($B287,Piloto!$B$79:$H$396,4,0),"")</f>
        <v>Vendido</v>
      </c>
      <c r="Z287" s="182"/>
      <c r="AA287" s="182"/>
    </row>
    <row r="288" spans="1:27" ht="22.5" hidden="1" customHeight="1">
      <c r="A288" s="171">
        <f t="shared" si="27"/>
        <v>10</v>
      </c>
      <c r="B288" s="183">
        <v>2310</v>
      </c>
      <c r="C288" s="179">
        <v>163.79</v>
      </c>
      <c r="D288" s="179" t="s">
        <v>434</v>
      </c>
      <c r="E288" s="179"/>
      <c r="F288" s="179"/>
      <c r="G288" s="179"/>
      <c r="H288" s="178"/>
      <c r="I288" s="176"/>
      <c r="J288" s="176"/>
      <c r="K288" s="178"/>
      <c r="L288" s="177"/>
      <c r="M288" s="176"/>
      <c r="N288" s="181">
        <f>VLOOKUP($B288,Piloto!$B$79:$H$450,7,0)</f>
        <v>16275</v>
      </c>
      <c r="O288" s="175"/>
      <c r="P288" s="187">
        <f t="shared" si="62"/>
        <v>2665682.25</v>
      </c>
      <c r="Q288" s="181">
        <f t="shared" si="55"/>
        <v>133284.11250000002</v>
      </c>
      <c r="R288" s="181">
        <f t="shared" si="56"/>
        <v>79970.467499999999</v>
      </c>
      <c r="S288" s="181">
        <f t="shared" si="57"/>
        <v>9753.7313527499991</v>
      </c>
      <c r="T288" s="181">
        <f t="shared" si="58"/>
        <v>95202.175876500012</v>
      </c>
      <c r="U288" s="181">
        <f t="shared" si="59"/>
        <v>159940.935</v>
      </c>
      <c r="V288" s="174">
        <f t="shared" si="60"/>
        <v>1599454.6665982502</v>
      </c>
      <c r="X288" s="172">
        <f t="shared" si="61"/>
        <v>1066272.9000000001</v>
      </c>
      <c r="Y288" s="168" t="str">
        <f>IFERROR(VLOOKUP($B288,Piloto!$B$79:$H$396,4,0),"")</f>
        <v>Vendido</v>
      </c>
      <c r="Z288" s="182"/>
      <c r="AA288" s="182"/>
    </row>
    <row r="289" spans="1:27" ht="22.5" hidden="1" customHeight="1">
      <c r="A289" s="171">
        <f t="shared" si="27"/>
        <v>11</v>
      </c>
      <c r="B289" s="183">
        <v>2311</v>
      </c>
      <c r="C289" s="179">
        <v>50.33</v>
      </c>
      <c r="D289" s="179" t="s">
        <v>434</v>
      </c>
      <c r="E289" s="179"/>
      <c r="F289" s="179"/>
      <c r="G289" s="179"/>
      <c r="H289" s="178"/>
      <c r="I289" s="176"/>
      <c r="J289" s="176"/>
      <c r="K289" s="178"/>
      <c r="L289" s="177"/>
      <c r="M289" s="176"/>
      <c r="N289" s="181">
        <f>VLOOKUP($B289,Piloto!$B$79:$H$450,7,0)</f>
        <v>16275</v>
      </c>
      <c r="O289" s="175"/>
      <c r="P289" s="187">
        <f t="shared" si="62"/>
        <v>819120.75</v>
      </c>
      <c r="Q289" s="181">
        <f t="shared" si="55"/>
        <v>40956.037500000006</v>
      </c>
      <c r="R289" s="181">
        <f t="shared" si="56"/>
        <v>24573.622499999998</v>
      </c>
      <c r="S289" s="181">
        <f t="shared" si="57"/>
        <v>2997.1628242500001</v>
      </c>
      <c r="T289" s="181">
        <f t="shared" si="58"/>
        <v>29254.078465500002</v>
      </c>
      <c r="U289" s="181">
        <f t="shared" si="59"/>
        <v>49147.244999999995</v>
      </c>
      <c r="V289" s="174">
        <f t="shared" si="60"/>
        <v>491486.37505274999</v>
      </c>
      <c r="X289" s="172">
        <f t="shared" si="61"/>
        <v>327648.30000000005</v>
      </c>
      <c r="Y289" s="168" t="str">
        <f>IFERROR(VLOOKUP($B289,Piloto!$B$79:$H$396,4,0),"")</f>
        <v>Vendido</v>
      </c>
      <c r="Z289" s="182"/>
      <c r="AA289" s="182"/>
    </row>
    <row r="290" spans="1:27" ht="22.5" hidden="1" customHeight="1">
      <c r="A290" s="171">
        <f t="shared" si="27"/>
        <v>12</v>
      </c>
      <c r="B290" s="183">
        <v>2312</v>
      </c>
      <c r="C290" s="179">
        <v>45.89</v>
      </c>
      <c r="D290" s="179" t="s">
        <v>434</v>
      </c>
      <c r="E290" s="179"/>
      <c r="F290" s="179"/>
      <c r="G290" s="179"/>
      <c r="H290" s="178"/>
      <c r="I290" s="176"/>
      <c r="J290" s="176"/>
      <c r="K290" s="178"/>
      <c r="L290" s="177"/>
      <c r="M290" s="176"/>
      <c r="N290" s="181">
        <f>VLOOKUP($B290,Piloto!$B$79:$H$450,7,0)</f>
        <v>16275</v>
      </c>
      <c r="O290" s="175"/>
      <c r="P290" s="187">
        <f t="shared" si="62"/>
        <v>746859.75</v>
      </c>
      <c r="Q290" s="181">
        <f t="shared" si="55"/>
        <v>37342.987500000003</v>
      </c>
      <c r="R290" s="181">
        <f t="shared" si="56"/>
        <v>22405.7925</v>
      </c>
      <c r="S290" s="181">
        <f t="shared" si="57"/>
        <v>2732.7598252499997</v>
      </c>
      <c r="T290" s="181">
        <f t="shared" si="58"/>
        <v>26673.349111500003</v>
      </c>
      <c r="U290" s="181">
        <f t="shared" si="59"/>
        <v>44811.584999999999</v>
      </c>
      <c r="V290" s="174">
        <f t="shared" si="60"/>
        <v>448128.54661575006</v>
      </c>
      <c r="X290" s="172">
        <f t="shared" si="61"/>
        <v>298743.90000000002</v>
      </c>
      <c r="Y290" s="168" t="str">
        <f>IFERROR(VLOOKUP($B290,Piloto!$B$79:$H$396,4,0),"")</f>
        <v>Vendido</v>
      </c>
      <c r="Z290" s="182"/>
      <c r="AA290" s="182"/>
    </row>
    <row r="291" spans="1:27" ht="22.5" hidden="1" customHeight="1">
      <c r="A291" s="171" t="e">
        <f t="shared" si="27"/>
        <v>#VALUE!</v>
      </c>
      <c r="B291" s="248" t="s">
        <v>444</v>
      </c>
      <c r="C291" s="241">
        <v>474.6</v>
      </c>
      <c r="D291" s="241" t="s">
        <v>436</v>
      </c>
      <c r="E291" s="179"/>
      <c r="F291" s="179"/>
      <c r="G291" s="179"/>
      <c r="H291" s="178"/>
      <c r="I291" s="176"/>
      <c r="J291" s="176"/>
      <c r="K291" s="178"/>
      <c r="L291" s="177"/>
      <c r="M291" s="176"/>
      <c r="N291" s="181">
        <f>VLOOKUP($B291,Piloto!$B$79:$H$450,7,0)</f>
        <v>16521.45</v>
      </c>
      <c r="O291" s="175"/>
      <c r="P291" s="246">
        <f t="shared" si="62"/>
        <v>7841080.1700000009</v>
      </c>
      <c r="Q291" s="247">
        <f t="shared" si="28"/>
        <v>392054.00850000005</v>
      </c>
      <c r="R291" s="247">
        <f t="shared" si="29"/>
        <v>235232.4051</v>
      </c>
      <c r="S291" s="247">
        <f t="shared" si="30"/>
        <v>28690.512342030004</v>
      </c>
      <c r="T291" s="247">
        <f t="shared" si="31"/>
        <v>280036.33719138004</v>
      </c>
      <c r="U291" s="247">
        <f t="shared" si="32"/>
        <v>470464.81020000001</v>
      </c>
      <c r="V291" s="242">
        <f t="shared" si="33"/>
        <v>4704781.4003628902</v>
      </c>
      <c r="W291" s="249"/>
      <c r="X291" s="245">
        <f t="shared" si="34"/>
        <v>3136432.0680000004</v>
      </c>
      <c r="Y291" s="168" t="str">
        <f>IFERROR(VLOOKUP($B291,Piloto!$B$79:$H$396,4,0),"")</f>
        <v>Vendido</v>
      </c>
      <c r="Z291" s="182"/>
      <c r="AA291" s="182"/>
    </row>
    <row r="292" spans="1:27" ht="22.5" hidden="1" customHeight="1">
      <c r="A292" s="171" t="e">
        <f t="shared" si="27"/>
        <v>#VALUE!</v>
      </c>
      <c r="B292" s="183" t="s">
        <v>445</v>
      </c>
      <c r="C292" s="179">
        <v>404.12</v>
      </c>
      <c r="D292" s="179" t="s">
        <v>438</v>
      </c>
      <c r="E292" s="179"/>
      <c r="F292" s="179"/>
      <c r="G292" s="179"/>
      <c r="H292" s="178"/>
      <c r="I292" s="176"/>
      <c r="J292" s="176"/>
      <c r="K292" s="178"/>
      <c r="L292" s="177"/>
      <c r="M292" s="176"/>
      <c r="N292" s="181">
        <f>VLOOKUP($B292,Piloto!$B$79:$H$450,7,0)</f>
        <v>16275</v>
      </c>
      <c r="O292" s="175"/>
      <c r="P292" s="187">
        <f t="shared" si="62"/>
        <v>6577053</v>
      </c>
      <c r="Q292" s="181">
        <f t="shared" si="28"/>
        <v>328852.65000000002</v>
      </c>
      <c r="R292" s="181">
        <f t="shared" si="29"/>
        <v>197311.59</v>
      </c>
      <c r="S292" s="181">
        <f t="shared" si="30"/>
        <v>24065.436926999999</v>
      </c>
      <c r="T292" s="181">
        <f t="shared" si="31"/>
        <v>234892.870842</v>
      </c>
      <c r="U292" s="181">
        <f t="shared" si="32"/>
        <v>394623.18</v>
      </c>
      <c r="V292" s="174">
        <f t="shared" si="33"/>
        <v>3946343.6099009998</v>
      </c>
      <c r="X292" s="172">
        <f t="shared" si="34"/>
        <v>2630821.2000000002</v>
      </c>
      <c r="Y292" s="168" t="str">
        <f>IFERROR(VLOOKUP($B292,Piloto!$B$79:$H$396,4,0),"")</f>
        <v>Vendido</v>
      </c>
      <c r="Z292" s="182"/>
      <c r="AA292" s="182"/>
    </row>
    <row r="293" spans="1:27" ht="22.5" hidden="1" customHeight="1">
      <c r="A293" s="171">
        <f t="shared" si="27"/>
        <v>23</v>
      </c>
      <c r="B293" s="183">
        <v>23</v>
      </c>
      <c r="C293" s="179">
        <v>878.72</v>
      </c>
      <c r="D293" s="179" t="s">
        <v>439</v>
      </c>
      <c r="E293" s="179"/>
      <c r="F293" s="179"/>
      <c r="G293" s="179"/>
      <c r="H293" s="178"/>
      <c r="I293" s="176"/>
      <c r="J293" s="176"/>
      <c r="K293" s="178"/>
      <c r="L293" s="177"/>
      <c r="M293" s="176"/>
      <c r="N293" s="181">
        <f>VLOOKUP($B293,Piloto!$B$79:$H$450,7,0)</f>
        <v>16275</v>
      </c>
      <c r="O293" s="175"/>
      <c r="P293" s="187">
        <f t="shared" si="62"/>
        <v>14301168</v>
      </c>
      <c r="Q293" s="181">
        <f t="shared" si="28"/>
        <v>715058.4</v>
      </c>
      <c r="R293" s="181">
        <f t="shared" si="29"/>
        <v>429035.04</v>
      </c>
      <c r="S293" s="181">
        <f t="shared" si="30"/>
        <v>52327.973711999999</v>
      </c>
      <c r="T293" s="181">
        <f t="shared" si="31"/>
        <v>510751.91395200003</v>
      </c>
      <c r="U293" s="181">
        <f t="shared" si="32"/>
        <v>858070.08</v>
      </c>
      <c r="V293" s="174">
        <f t="shared" si="33"/>
        <v>8580943.9198560007</v>
      </c>
      <c r="X293" s="172">
        <f t="shared" si="34"/>
        <v>5720467.2000000002</v>
      </c>
      <c r="Y293" s="168" t="str">
        <f>IFERROR(VLOOKUP($B293,Piloto!$B$79:$H$396,4,0),"")</f>
        <v>Vendido</v>
      </c>
      <c r="Z293" s="182"/>
      <c r="AA293" s="182"/>
    </row>
    <row r="294" spans="1:27" ht="22.5" hidden="1" customHeight="1">
      <c r="A294" s="171">
        <f t="shared" si="27"/>
        <v>1</v>
      </c>
      <c r="B294" s="183">
        <v>2401</v>
      </c>
      <c r="C294" s="179">
        <v>70.180000000000007</v>
      </c>
      <c r="D294" s="179" t="s">
        <v>434</v>
      </c>
      <c r="E294" s="179"/>
      <c r="F294" s="179"/>
      <c r="G294" s="179"/>
      <c r="H294" s="178"/>
      <c r="I294" s="176"/>
      <c r="J294" s="176"/>
      <c r="K294" s="178"/>
      <c r="L294" s="177"/>
      <c r="M294" s="176"/>
      <c r="N294" s="181">
        <f>VLOOKUP($B294,Piloto!$B$79:$H$450,7,0)</f>
        <v>16274.999999999998</v>
      </c>
      <c r="O294" s="175"/>
      <c r="P294" s="187">
        <f t="shared" si="62"/>
        <v>1142179.5</v>
      </c>
      <c r="Q294" s="181">
        <f t="shared" ref="Q294:Q305" si="63">$Q$19*P294</f>
        <v>57108.975000000006</v>
      </c>
      <c r="R294" s="181">
        <f t="shared" ref="R294:R305" si="64">$R$19*P294</f>
        <v>34265.385000000002</v>
      </c>
      <c r="S294" s="181">
        <f t="shared" ref="S294:S305" si="65">$S$19*P294</f>
        <v>4179.2347904999997</v>
      </c>
      <c r="T294" s="181">
        <f t="shared" ref="T294:T305" si="66">$T$19*P294</f>
        <v>40791.798663000001</v>
      </c>
      <c r="U294" s="181">
        <f t="shared" ref="U294:U305" si="67">$U$19*P294</f>
        <v>68530.77</v>
      </c>
      <c r="V294" s="174">
        <f t="shared" ref="V294:V305" si="68">Q294*$Q$17+R294*$R$17+T294*$T$17+U294*$U$17+S294*$S$17</f>
        <v>685327.11705150001</v>
      </c>
      <c r="X294" s="172">
        <f t="shared" ref="X294:X305" si="69">$X$19*P294</f>
        <v>456871.80000000005</v>
      </c>
      <c r="Y294" s="168" t="str">
        <f>IFERROR(VLOOKUP($B294,Piloto!$B$79:$H$396,4,0),"")</f>
        <v>Vendido</v>
      </c>
      <c r="Z294" s="182"/>
      <c r="AA294" s="182"/>
    </row>
    <row r="295" spans="1:27" ht="22.5" hidden="1" customHeight="1">
      <c r="A295" s="171">
        <f t="shared" si="27"/>
        <v>2</v>
      </c>
      <c r="B295" s="183">
        <v>2402</v>
      </c>
      <c r="C295" s="179">
        <v>218.96</v>
      </c>
      <c r="D295" s="179" t="s">
        <v>434</v>
      </c>
      <c r="E295" s="179"/>
      <c r="F295" s="179"/>
      <c r="G295" s="179"/>
      <c r="H295" s="178"/>
      <c r="I295" s="176"/>
      <c r="J295" s="176"/>
      <c r="K295" s="178"/>
      <c r="L295" s="177"/>
      <c r="M295" s="176"/>
      <c r="N295" s="181">
        <f>VLOOKUP($B295,Piloto!$B$79:$H$450,7,0)</f>
        <v>16275</v>
      </c>
      <c r="O295" s="175"/>
      <c r="P295" s="187">
        <f t="shared" si="62"/>
        <v>3563574</v>
      </c>
      <c r="Q295" s="181">
        <f t="shared" si="63"/>
        <v>178178.7</v>
      </c>
      <c r="R295" s="181">
        <f t="shared" si="64"/>
        <v>106907.22</v>
      </c>
      <c r="S295" s="181">
        <f t="shared" si="65"/>
        <v>13039.117265999999</v>
      </c>
      <c r="T295" s="181">
        <f t="shared" si="66"/>
        <v>127269.48183600001</v>
      </c>
      <c r="U295" s="181">
        <f t="shared" si="67"/>
        <v>213814.44</v>
      </c>
      <c r="V295" s="174">
        <f t="shared" si="68"/>
        <v>2138204.9807580002</v>
      </c>
      <c r="X295" s="172">
        <f t="shared" si="69"/>
        <v>1425429.6</v>
      </c>
      <c r="Y295" s="168" t="str">
        <f>IFERROR(VLOOKUP($B295,Piloto!$B$79:$H$396,4,0),"")</f>
        <v>Vendido</v>
      </c>
      <c r="Z295" s="182"/>
      <c r="AA295" s="182"/>
    </row>
    <row r="296" spans="1:27" ht="22.5" hidden="1" customHeight="1">
      <c r="A296" s="171">
        <f t="shared" si="27"/>
        <v>3</v>
      </c>
      <c r="B296" s="183">
        <v>2403</v>
      </c>
      <c r="C296" s="179">
        <v>51.43</v>
      </c>
      <c r="D296" s="179" t="s">
        <v>434</v>
      </c>
      <c r="E296" s="179"/>
      <c r="F296" s="179"/>
      <c r="G296" s="179"/>
      <c r="H296" s="178"/>
      <c r="I296" s="176"/>
      <c r="J296" s="176"/>
      <c r="K296" s="178"/>
      <c r="L296" s="177"/>
      <c r="M296" s="176"/>
      <c r="N296" s="181">
        <f>VLOOKUP($B296,Piloto!$B$79:$H$450,7,0)</f>
        <v>16275</v>
      </c>
      <c r="O296" s="175"/>
      <c r="P296" s="187">
        <f t="shared" si="62"/>
        <v>837023.25</v>
      </c>
      <c r="Q296" s="181">
        <f t="shared" si="63"/>
        <v>41851.162500000006</v>
      </c>
      <c r="R296" s="181">
        <f t="shared" si="64"/>
        <v>25110.697499999998</v>
      </c>
      <c r="S296" s="181">
        <f t="shared" si="65"/>
        <v>3062.6680717499999</v>
      </c>
      <c r="T296" s="181">
        <f t="shared" si="66"/>
        <v>29893.448350500003</v>
      </c>
      <c r="U296" s="181">
        <f t="shared" si="67"/>
        <v>50221.394999999997</v>
      </c>
      <c r="V296" s="174">
        <f t="shared" si="68"/>
        <v>502228.17939525004</v>
      </c>
      <c r="X296" s="172">
        <f t="shared" si="69"/>
        <v>334809.30000000005</v>
      </c>
      <c r="Y296" s="168" t="str">
        <f>IFERROR(VLOOKUP($B296,Piloto!$B$79:$H$396,4,0),"")</f>
        <v>Vendido</v>
      </c>
      <c r="Z296" s="182"/>
      <c r="AA296" s="182"/>
    </row>
    <row r="297" spans="1:27" ht="22.5" hidden="1" customHeight="1">
      <c r="A297" s="171">
        <f t="shared" si="27"/>
        <v>4</v>
      </c>
      <c r="B297" s="183">
        <v>2404</v>
      </c>
      <c r="C297" s="179">
        <v>47.45</v>
      </c>
      <c r="D297" s="179" t="s">
        <v>434</v>
      </c>
      <c r="E297" s="179"/>
      <c r="F297" s="179"/>
      <c r="G297" s="179"/>
      <c r="H297" s="178"/>
      <c r="I297" s="176"/>
      <c r="J297" s="176"/>
      <c r="K297" s="178"/>
      <c r="L297" s="177"/>
      <c r="M297" s="176"/>
      <c r="N297" s="181">
        <f>VLOOKUP($B297,Piloto!$B$79:$H$450,7,0)</f>
        <v>16274.999999999998</v>
      </c>
      <c r="O297" s="175"/>
      <c r="P297" s="187">
        <f t="shared" si="62"/>
        <v>772248.75</v>
      </c>
      <c r="Q297" s="181">
        <f t="shared" si="63"/>
        <v>38612.4375</v>
      </c>
      <c r="R297" s="181">
        <f t="shared" si="64"/>
        <v>23167.462499999998</v>
      </c>
      <c r="S297" s="181">
        <f t="shared" si="65"/>
        <v>2825.65817625</v>
      </c>
      <c r="T297" s="181">
        <f t="shared" si="66"/>
        <v>27580.091857500003</v>
      </c>
      <c r="U297" s="181">
        <f t="shared" si="67"/>
        <v>46334.924999999996</v>
      </c>
      <c r="V297" s="174">
        <f t="shared" si="68"/>
        <v>463362.37822875002</v>
      </c>
      <c r="X297" s="172">
        <f t="shared" si="69"/>
        <v>308899.5</v>
      </c>
      <c r="Y297" s="168" t="str">
        <f>IFERROR(VLOOKUP($B297,Piloto!$B$79:$H$396,4,0),"")</f>
        <v>Vendido</v>
      </c>
      <c r="Z297" s="182"/>
      <c r="AA297" s="182"/>
    </row>
    <row r="298" spans="1:27" ht="22.5" hidden="1" customHeight="1">
      <c r="A298" s="171">
        <f t="shared" si="27"/>
        <v>5</v>
      </c>
      <c r="B298" s="183">
        <v>2405</v>
      </c>
      <c r="C298" s="179">
        <v>38.270000000000003</v>
      </c>
      <c r="D298" s="179" t="s">
        <v>434</v>
      </c>
      <c r="E298" s="179"/>
      <c r="F298" s="179"/>
      <c r="G298" s="179"/>
      <c r="H298" s="178"/>
      <c r="I298" s="176"/>
      <c r="J298" s="176"/>
      <c r="K298" s="178"/>
      <c r="L298" s="177"/>
      <c r="M298" s="176"/>
      <c r="N298" s="181">
        <f>VLOOKUP($B298,Piloto!$B$79:$H$450,7,0)</f>
        <v>16274.999999999998</v>
      </c>
      <c r="O298" s="175"/>
      <c r="P298" s="187">
        <f t="shared" si="62"/>
        <v>622844.25</v>
      </c>
      <c r="Q298" s="181">
        <f t="shared" si="63"/>
        <v>31142.212500000001</v>
      </c>
      <c r="R298" s="181">
        <f t="shared" si="64"/>
        <v>18685.327499999999</v>
      </c>
      <c r="S298" s="181">
        <f t="shared" si="65"/>
        <v>2278.9871107499998</v>
      </c>
      <c r="T298" s="181">
        <f t="shared" si="66"/>
        <v>22244.259544500001</v>
      </c>
      <c r="U298" s="181">
        <f t="shared" si="67"/>
        <v>37370.654999999999</v>
      </c>
      <c r="V298" s="174">
        <f t="shared" si="68"/>
        <v>373717.13835224998</v>
      </c>
      <c r="X298" s="172">
        <f t="shared" si="69"/>
        <v>249137.7</v>
      </c>
      <c r="Y298" s="168" t="str">
        <f>IFERROR(VLOOKUP($B298,Piloto!$B$79:$H$396,4,0),"")</f>
        <v>Vendido</v>
      </c>
      <c r="Z298" s="182"/>
      <c r="AA298" s="182"/>
    </row>
    <row r="299" spans="1:27" ht="22.5" hidden="1" customHeight="1">
      <c r="A299" s="171">
        <f t="shared" si="27"/>
        <v>6</v>
      </c>
      <c r="B299" s="183">
        <v>2406</v>
      </c>
      <c r="C299" s="179">
        <v>37.78</v>
      </c>
      <c r="D299" s="179" t="s">
        <v>434</v>
      </c>
      <c r="E299" s="179"/>
      <c r="F299" s="179"/>
      <c r="G299" s="179"/>
      <c r="H299" s="178"/>
      <c r="I299" s="176"/>
      <c r="J299" s="176"/>
      <c r="K299" s="178"/>
      <c r="L299" s="177"/>
      <c r="M299" s="176"/>
      <c r="N299" s="181">
        <f>VLOOKUP($B299,Piloto!$B$79:$H$450,7,0)</f>
        <v>16275</v>
      </c>
      <c r="O299" s="175"/>
      <c r="P299" s="187">
        <f t="shared" si="62"/>
        <v>614869.5</v>
      </c>
      <c r="Q299" s="181">
        <f t="shared" si="63"/>
        <v>30743.475000000002</v>
      </c>
      <c r="R299" s="181">
        <f t="shared" si="64"/>
        <v>18446.084999999999</v>
      </c>
      <c r="S299" s="181">
        <f t="shared" si="65"/>
        <v>2249.8075005000001</v>
      </c>
      <c r="T299" s="181">
        <f t="shared" si="66"/>
        <v>21959.449323000001</v>
      </c>
      <c r="U299" s="181">
        <f t="shared" si="67"/>
        <v>36892.17</v>
      </c>
      <c r="V299" s="174">
        <f t="shared" si="68"/>
        <v>368932.15278150002</v>
      </c>
      <c r="X299" s="172">
        <f t="shared" si="69"/>
        <v>245947.80000000002</v>
      </c>
      <c r="Y299" s="168" t="str">
        <f>IFERROR(VLOOKUP($B299,Piloto!$B$79:$H$396,4,0),"")</f>
        <v>Vendido</v>
      </c>
      <c r="Z299" s="182"/>
      <c r="AA299" s="182"/>
    </row>
    <row r="300" spans="1:27" ht="22.5" hidden="1" customHeight="1">
      <c r="A300" s="171">
        <f t="shared" si="27"/>
        <v>7</v>
      </c>
      <c r="B300" s="183">
        <v>2407</v>
      </c>
      <c r="C300" s="179">
        <v>35.46</v>
      </c>
      <c r="D300" s="179" t="s">
        <v>434</v>
      </c>
      <c r="E300" s="179"/>
      <c r="F300" s="179"/>
      <c r="G300" s="179"/>
      <c r="H300" s="178"/>
      <c r="I300" s="176"/>
      <c r="J300" s="176"/>
      <c r="K300" s="178"/>
      <c r="L300" s="177"/>
      <c r="M300" s="176"/>
      <c r="N300" s="181">
        <f>VLOOKUP($B300,Piloto!$B$79:$H$450,7,0)</f>
        <v>16275</v>
      </c>
      <c r="O300" s="175"/>
      <c r="P300" s="187">
        <f t="shared" si="62"/>
        <v>577111.5</v>
      </c>
      <c r="Q300" s="181">
        <f t="shared" si="63"/>
        <v>28855.575000000001</v>
      </c>
      <c r="R300" s="181">
        <f t="shared" si="64"/>
        <v>17313.345000000001</v>
      </c>
      <c r="S300" s="181">
        <f t="shared" si="65"/>
        <v>2111.6509784999998</v>
      </c>
      <c r="T300" s="181">
        <f t="shared" si="66"/>
        <v>20610.960111</v>
      </c>
      <c r="U300" s="181">
        <f t="shared" si="67"/>
        <v>34626.69</v>
      </c>
      <c r="V300" s="174">
        <f t="shared" si="68"/>
        <v>346276.71089549997</v>
      </c>
      <c r="X300" s="172">
        <f t="shared" si="69"/>
        <v>230844.6</v>
      </c>
      <c r="Y300" s="168" t="str">
        <f>IFERROR(VLOOKUP($B300,Piloto!$B$79:$H$396,4,0),"")</f>
        <v>Vendido</v>
      </c>
      <c r="Z300" s="182"/>
      <c r="AA300" s="182"/>
    </row>
    <row r="301" spans="1:27" ht="22.5" hidden="1" customHeight="1">
      <c r="A301" s="171">
        <f t="shared" si="27"/>
        <v>8</v>
      </c>
      <c r="B301" s="183">
        <v>2408</v>
      </c>
      <c r="C301" s="179">
        <v>40.36</v>
      </c>
      <c r="D301" s="179" t="s">
        <v>434</v>
      </c>
      <c r="E301" s="179"/>
      <c r="F301" s="179"/>
      <c r="G301" s="179"/>
      <c r="H301" s="178"/>
      <c r="I301" s="176"/>
      <c r="J301" s="176"/>
      <c r="K301" s="178"/>
      <c r="L301" s="177"/>
      <c r="M301" s="176"/>
      <c r="N301" s="181">
        <f>VLOOKUP($B301,Piloto!$B$79:$H$450,7,0)</f>
        <v>16275</v>
      </c>
      <c r="O301" s="175"/>
      <c r="P301" s="187">
        <f t="shared" si="62"/>
        <v>656859</v>
      </c>
      <c r="Q301" s="181">
        <f t="shared" si="63"/>
        <v>32842.950000000004</v>
      </c>
      <c r="R301" s="181">
        <f t="shared" si="64"/>
        <v>19705.77</v>
      </c>
      <c r="S301" s="181">
        <f t="shared" si="65"/>
        <v>2403.4470809999998</v>
      </c>
      <c r="T301" s="181">
        <f t="shared" si="66"/>
        <v>23459.062326000003</v>
      </c>
      <c r="U301" s="181">
        <f t="shared" si="67"/>
        <v>39411.54</v>
      </c>
      <c r="V301" s="174">
        <f t="shared" si="68"/>
        <v>394126.56660300004</v>
      </c>
      <c r="X301" s="172">
        <f t="shared" si="69"/>
        <v>262743.60000000003</v>
      </c>
      <c r="Y301" s="168" t="str">
        <f>IFERROR(VLOOKUP($B301,Piloto!$B$79:$H$396,4,0),"")</f>
        <v>Vendido</v>
      </c>
      <c r="Z301" s="182"/>
      <c r="AA301" s="182"/>
    </row>
    <row r="302" spans="1:27" ht="22.5" hidden="1" customHeight="1">
      <c r="A302" s="171">
        <f t="shared" si="27"/>
        <v>9</v>
      </c>
      <c r="B302" s="183">
        <v>2409</v>
      </c>
      <c r="C302" s="179">
        <v>56.33</v>
      </c>
      <c r="D302" s="179" t="s">
        <v>434</v>
      </c>
      <c r="E302" s="179"/>
      <c r="F302" s="179"/>
      <c r="G302" s="179"/>
      <c r="H302" s="178"/>
      <c r="I302" s="176"/>
      <c r="J302" s="176"/>
      <c r="K302" s="178"/>
      <c r="L302" s="177"/>
      <c r="M302" s="176"/>
      <c r="N302" s="181">
        <f>VLOOKUP($B302,Piloto!$B$79:$H$450,7,0)</f>
        <v>16275</v>
      </c>
      <c r="O302" s="175"/>
      <c r="P302" s="187">
        <f t="shared" si="62"/>
        <v>916770.75</v>
      </c>
      <c r="Q302" s="181">
        <f t="shared" si="63"/>
        <v>45838.537500000006</v>
      </c>
      <c r="R302" s="181">
        <f t="shared" si="64"/>
        <v>27503.122499999998</v>
      </c>
      <c r="S302" s="181">
        <f t="shared" si="65"/>
        <v>3354.4641742499998</v>
      </c>
      <c r="T302" s="181">
        <f t="shared" si="66"/>
        <v>32741.550565500002</v>
      </c>
      <c r="U302" s="181">
        <f t="shared" si="67"/>
        <v>55006.244999999995</v>
      </c>
      <c r="V302" s="174">
        <f t="shared" si="68"/>
        <v>550078.03510274994</v>
      </c>
      <c r="X302" s="172">
        <f t="shared" si="69"/>
        <v>366708.30000000005</v>
      </c>
      <c r="Y302" s="168" t="str">
        <f>IFERROR(VLOOKUP($B302,Piloto!$B$79:$H$396,4,0),"")</f>
        <v>Vendido</v>
      </c>
      <c r="Z302" s="182"/>
      <c r="AA302" s="182"/>
    </row>
    <row r="303" spans="1:27" ht="22.5" hidden="1" customHeight="1">
      <c r="A303" s="171">
        <f t="shared" si="27"/>
        <v>10</v>
      </c>
      <c r="B303" s="183">
        <v>2410</v>
      </c>
      <c r="C303" s="179">
        <v>163.79</v>
      </c>
      <c r="D303" s="179" t="s">
        <v>434</v>
      </c>
      <c r="E303" s="179"/>
      <c r="F303" s="179"/>
      <c r="G303" s="179"/>
      <c r="H303" s="178"/>
      <c r="I303" s="176"/>
      <c r="J303" s="176"/>
      <c r="K303" s="178"/>
      <c r="L303" s="177"/>
      <c r="M303" s="176"/>
      <c r="N303" s="181">
        <f>VLOOKUP($B303,Piloto!$B$79:$H$450,7,0)</f>
        <v>16275</v>
      </c>
      <c r="O303" s="175"/>
      <c r="P303" s="187">
        <f t="shared" si="62"/>
        <v>2665682.25</v>
      </c>
      <c r="Q303" s="181">
        <f t="shared" si="63"/>
        <v>133284.11250000002</v>
      </c>
      <c r="R303" s="181">
        <f t="shared" si="64"/>
        <v>79970.467499999999</v>
      </c>
      <c r="S303" s="181">
        <f t="shared" si="65"/>
        <v>9753.7313527499991</v>
      </c>
      <c r="T303" s="181">
        <f t="shared" si="66"/>
        <v>95202.175876500012</v>
      </c>
      <c r="U303" s="181">
        <f t="shared" si="67"/>
        <v>159940.935</v>
      </c>
      <c r="V303" s="174">
        <f t="shared" si="68"/>
        <v>1599454.6665982502</v>
      </c>
      <c r="X303" s="172">
        <f t="shared" si="69"/>
        <v>1066272.9000000001</v>
      </c>
      <c r="Y303" s="168" t="str">
        <f>IFERROR(VLOOKUP($B303,Piloto!$B$79:$H$396,4,0),"")</f>
        <v>Vendido</v>
      </c>
      <c r="Z303" s="182"/>
      <c r="AA303" s="182"/>
    </row>
    <row r="304" spans="1:27" ht="22.5" hidden="1" customHeight="1">
      <c r="A304" s="171">
        <f t="shared" si="27"/>
        <v>11</v>
      </c>
      <c r="B304" s="183">
        <v>2411</v>
      </c>
      <c r="C304" s="179">
        <v>50.33</v>
      </c>
      <c r="D304" s="179" t="s">
        <v>434</v>
      </c>
      <c r="E304" s="179"/>
      <c r="F304" s="179"/>
      <c r="G304" s="179"/>
      <c r="H304" s="178"/>
      <c r="I304" s="176"/>
      <c r="J304" s="176"/>
      <c r="K304" s="178"/>
      <c r="L304" s="177"/>
      <c r="M304" s="176"/>
      <c r="N304" s="181">
        <f>VLOOKUP($B304,Piloto!$B$79:$H$450,7,0)</f>
        <v>16275</v>
      </c>
      <c r="O304" s="175"/>
      <c r="P304" s="187">
        <f t="shared" si="62"/>
        <v>819120.75</v>
      </c>
      <c r="Q304" s="181">
        <f t="shared" si="63"/>
        <v>40956.037500000006</v>
      </c>
      <c r="R304" s="181">
        <f t="shared" si="64"/>
        <v>24573.622499999998</v>
      </c>
      <c r="S304" s="181">
        <f t="shared" si="65"/>
        <v>2997.1628242500001</v>
      </c>
      <c r="T304" s="181">
        <f t="shared" si="66"/>
        <v>29254.078465500002</v>
      </c>
      <c r="U304" s="181">
        <f t="shared" si="67"/>
        <v>49147.244999999995</v>
      </c>
      <c r="V304" s="174">
        <f t="shared" si="68"/>
        <v>491486.37505274999</v>
      </c>
      <c r="X304" s="172">
        <f t="shared" si="69"/>
        <v>327648.30000000005</v>
      </c>
      <c r="Y304" s="168" t="str">
        <f>IFERROR(VLOOKUP($B304,Piloto!$B$79:$H$396,4,0),"")</f>
        <v>Vendido</v>
      </c>
      <c r="Z304" s="182"/>
      <c r="AA304" s="182"/>
    </row>
    <row r="305" spans="1:27" ht="22.5" hidden="1" customHeight="1">
      <c r="A305" s="171">
        <f t="shared" si="27"/>
        <v>12</v>
      </c>
      <c r="B305" s="183">
        <v>2412</v>
      </c>
      <c r="C305" s="179">
        <v>45.89</v>
      </c>
      <c r="D305" s="179" t="s">
        <v>434</v>
      </c>
      <c r="E305" s="179"/>
      <c r="F305" s="179"/>
      <c r="G305" s="179"/>
      <c r="H305" s="178"/>
      <c r="I305" s="176"/>
      <c r="J305" s="176"/>
      <c r="K305" s="178"/>
      <c r="L305" s="177"/>
      <c r="M305" s="176"/>
      <c r="N305" s="181">
        <f>VLOOKUP($B305,Piloto!$B$79:$H$450,7,0)</f>
        <v>16275</v>
      </c>
      <c r="O305" s="175"/>
      <c r="P305" s="187">
        <f t="shared" si="62"/>
        <v>746859.75</v>
      </c>
      <c r="Q305" s="181">
        <f t="shared" si="63"/>
        <v>37342.987500000003</v>
      </c>
      <c r="R305" s="181">
        <f t="shared" si="64"/>
        <v>22405.7925</v>
      </c>
      <c r="S305" s="181">
        <f t="shared" si="65"/>
        <v>2732.7598252499997</v>
      </c>
      <c r="T305" s="181">
        <f t="shared" si="66"/>
        <v>26673.349111500003</v>
      </c>
      <c r="U305" s="181">
        <f t="shared" si="67"/>
        <v>44811.584999999999</v>
      </c>
      <c r="V305" s="174">
        <f t="shared" si="68"/>
        <v>448128.54661575006</v>
      </c>
      <c r="X305" s="172">
        <f t="shared" si="69"/>
        <v>298743.90000000002</v>
      </c>
      <c r="Y305" s="168" t="str">
        <f>IFERROR(VLOOKUP($B305,Piloto!$B$79:$H$396,4,0),"")</f>
        <v>Vendido</v>
      </c>
      <c r="Z305" s="182"/>
      <c r="AA305" s="182"/>
    </row>
    <row r="306" spans="1:27" ht="22.5" hidden="1" customHeight="1">
      <c r="A306" s="171" t="e">
        <f t="shared" si="27"/>
        <v>#VALUE!</v>
      </c>
      <c r="B306" s="183" t="s">
        <v>446</v>
      </c>
      <c r="C306" s="179">
        <v>464.07</v>
      </c>
      <c r="D306" s="179" t="s">
        <v>436</v>
      </c>
      <c r="E306" s="179"/>
      <c r="F306" s="179"/>
      <c r="G306" s="179"/>
      <c r="H306" s="178"/>
      <c r="I306" s="176"/>
      <c r="J306" s="176"/>
      <c r="K306" s="178"/>
      <c r="L306" s="177"/>
      <c r="M306" s="176"/>
      <c r="N306" s="181">
        <f>VLOOKUP($B306,Piloto!$B$79:$H$450,7,0)</f>
        <v>16275</v>
      </c>
      <c r="O306" s="175"/>
      <c r="P306" s="187">
        <f t="shared" si="62"/>
        <v>7552739.25</v>
      </c>
      <c r="Q306" s="181">
        <f t="shared" si="28"/>
        <v>377636.96250000002</v>
      </c>
      <c r="R306" s="181">
        <f t="shared" si="29"/>
        <v>226582.17749999999</v>
      </c>
      <c r="S306" s="181">
        <f t="shared" si="30"/>
        <v>27635.472915750001</v>
      </c>
      <c r="T306" s="181">
        <f t="shared" si="31"/>
        <v>269738.52957450005</v>
      </c>
      <c r="U306" s="181">
        <f t="shared" si="32"/>
        <v>453164.35499999998</v>
      </c>
      <c r="V306" s="174">
        <f t="shared" si="33"/>
        <v>4531771.9465672504</v>
      </c>
      <c r="X306" s="172">
        <f t="shared" si="34"/>
        <v>3021095.7</v>
      </c>
      <c r="Y306" s="168" t="str">
        <f>IFERROR(VLOOKUP($B306,Piloto!$B$79:$H$396,4,0),"")</f>
        <v>Vendido</v>
      </c>
      <c r="Z306" s="182"/>
      <c r="AA306" s="182"/>
    </row>
    <row r="307" spans="1:27" ht="22.5" hidden="1" customHeight="1">
      <c r="A307" s="171" t="e">
        <f t="shared" si="27"/>
        <v>#VALUE!</v>
      </c>
      <c r="B307" s="183" t="s">
        <v>447</v>
      </c>
      <c r="C307" s="179">
        <v>392.16</v>
      </c>
      <c r="D307" s="179" t="s">
        <v>438</v>
      </c>
      <c r="E307" s="179"/>
      <c r="F307" s="179"/>
      <c r="G307" s="179"/>
      <c r="H307" s="178"/>
      <c r="I307" s="176"/>
      <c r="J307" s="176"/>
      <c r="K307" s="178"/>
      <c r="L307" s="177"/>
      <c r="M307" s="176"/>
      <c r="N307" s="181">
        <f>VLOOKUP($B307,Piloto!$B$79:$H$450,7,0)</f>
        <v>16274.999999999998</v>
      </c>
      <c r="O307" s="175"/>
      <c r="P307" s="187">
        <f t="shared" si="62"/>
        <v>6382404</v>
      </c>
      <c r="Q307" s="181">
        <f t="shared" si="28"/>
        <v>319120.2</v>
      </c>
      <c r="R307" s="181">
        <f t="shared" si="29"/>
        <v>191472.12</v>
      </c>
      <c r="S307" s="181">
        <f t="shared" si="30"/>
        <v>23353.216236</v>
      </c>
      <c r="T307" s="181">
        <f t="shared" si="31"/>
        <v>227941.17645600002</v>
      </c>
      <c r="U307" s="181">
        <f t="shared" si="32"/>
        <v>382944.24</v>
      </c>
      <c r="V307" s="174">
        <f t="shared" si="33"/>
        <v>3829550.9008680005</v>
      </c>
      <c r="X307" s="172">
        <f t="shared" si="34"/>
        <v>2552961.6</v>
      </c>
      <c r="Y307" s="168" t="str">
        <f>IFERROR(VLOOKUP($B307,Piloto!$B$79:$H$396,4,0),"")</f>
        <v>Vendido</v>
      </c>
      <c r="Z307" s="182"/>
      <c r="AA307" s="182"/>
    </row>
    <row r="308" spans="1:27" ht="22.5" hidden="1" customHeight="1">
      <c r="A308" s="171">
        <f t="shared" si="27"/>
        <v>24</v>
      </c>
      <c r="B308" s="183">
        <v>24</v>
      </c>
      <c r="C308" s="179">
        <v>856.23</v>
      </c>
      <c r="D308" s="179" t="s">
        <v>439</v>
      </c>
      <c r="E308" s="179"/>
      <c r="F308" s="179"/>
      <c r="G308" s="179"/>
      <c r="H308" s="178"/>
      <c r="I308" s="176"/>
      <c r="J308" s="176"/>
      <c r="K308" s="178"/>
      <c r="L308" s="177"/>
      <c r="M308" s="176"/>
      <c r="N308" s="181">
        <f>VLOOKUP($B308,Piloto!$B$79:$H$450,7,0)</f>
        <v>16275</v>
      </c>
      <c r="O308" s="175"/>
      <c r="P308" s="187">
        <f t="shared" si="62"/>
        <v>13935143.25</v>
      </c>
      <c r="Q308" s="181">
        <f t="shared" si="28"/>
        <v>696757.16250000009</v>
      </c>
      <c r="R308" s="181">
        <f t="shared" si="29"/>
        <v>418054.29749999999</v>
      </c>
      <c r="S308" s="181">
        <f t="shared" si="30"/>
        <v>50988.689151749997</v>
      </c>
      <c r="T308" s="181">
        <f t="shared" si="31"/>
        <v>497679.70603050006</v>
      </c>
      <c r="U308" s="181">
        <f t="shared" si="32"/>
        <v>836108.59499999997</v>
      </c>
      <c r="V308" s="174">
        <f t="shared" si="33"/>
        <v>8361322.8474352499</v>
      </c>
      <c r="X308" s="172">
        <f t="shared" si="34"/>
        <v>5574057.3000000007</v>
      </c>
      <c r="Y308" s="168" t="str">
        <f>IFERROR(VLOOKUP($B308,Piloto!$B$79:$H$396,4,0),"")</f>
        <v>Vendido</v>
      </c>
      <c r="Z308" s="182"/>
      <c r="AA308" s="182"/>
    </row>
    <row r="309" spans="1:27" ht="22.5" hidden="1" customHeight="1">
      <c r="A309" s="171">
        <f t="shared" si="27"/>
        <v>1</v>
      </c>
      <c r="B309" s="183">
        <v>2501</v>
      </c>
      <c r="C309" s="179">
        <v>65.63</v>
      </c>
      <c r="D309" s="179" t="s">
        <v>434</v>
      </c>
      <c r="E309" s="179"/>
      <c r="F309" s="179"/>
      <c r="G309" s="179"/>
      <c r="H309" s="178"/>
      <c r="I309" s="176"/>
      <c r="J309" s="176"/>
      <c r="K309" s="178"/>
      <c r="L309" s="177"/>
      <c r="M309" s="176"/>
      <c r="N309" s="181">
        <f>VLOOKUP($B309,Piloto!$B$79:$H$450,7,0)</f>
        <v>16275.000000000002</v>
      </c>
      <c r="O309" s="175"/>
      <c r="P309" s="187">
        <f t="shared" si="62"/>
        <v>1068128.25</v>
      </c>
      <c r="Q309" s="181">
        <f t="shared" ref="Q309:Q320" si="70">$Q$19*P309</f>
        <v>53406.412500000006</v>
      </c>
      <c r="R309" s="181">
        <f t="shared" ref="R309:R320" si="71">$R$19*P309</f>
        <v>32043.8475</v>
      </c>
      <c r="S309" s="181">
        <f t="shared" ref="S309:S320" si="72">$S$19*P309</f>
        <v>3908.2812667499998</v>
      </c>
      <c r="T309" s="181">
        <f t="shared" ref="T309:T320" si="73">$T$19*P309</f>
        <v>38147.132320500001</v>
      </c>
      <c r="U309" s="181">
        <f t="shared" ref="U309:U320" si="74">$U$19*P309</f>
        <v>64087.695</v>
      </c>
      <c r="V309" s="174">
        <f t="shared" ref="V309:V320" si="75">Q309*$Q$17+R309*$R$17+T309*$T$17+U309*$U$17+S309*$S$17</f>
        <v>640895.10818025004</v>
      </c>
      <c r="X309" s="172">
        <f t="shared" ref="X309:X320" si="76">$X$19*P309</f>
        <v>427251.30000000005</v>
      </c>
      <c r="Y309" s="168" t="str">
        <f>IFERROR(VLOOKUP($B309,Piloto!$B$79:$H$396,4,0),"")</f>
        <v>Vendido</v>
      </c>
      <c r="Z309" s="182"/>
      <c r="AA309" s="182"/>
    </row>
    <row r="310" spans="1:27" ht="22.5" hidden="1" customHeight="1">
      <c r="A310" s="171">
        <f t="shared" si="27"/>
        <v>2</v>
      </c>
      <c r="B310" s="183">
        <v>2502</v>
      </c>
      <c r="C310" s="179">
        <v>228</v>
      </c>
      <c r="D310" s="179" t="s">
        <v>434</v>
      </c>
      <c r="E310" s="179"/>
      <c r="F310" s="179"/>
      <c r="G310" s="179"/>
      <c r="H310" s="178"/>
      <c r="I310" s="176"/>
      <c r="J310" s="176"/>
      <c r="K310" s="178"/>
      <c r="L310" s="177"/>
      <c r="M310" s="176"/>
      <c r="N310" s="181">
        <f>VLOOKUP($B310,Piloto!$B$79:$H$450,7,0)</f>
        <v>16275</v>
      </c>
      <c r="O310" s="175"/>
      <c r="P310" s="187">
        <f t="shared" si="62"/>
        <v>3710700</v>
      </c>
      <c r="Q310" s="181">
        <f t="shared" si="70"/>
        <v>185535</v>
      </c>
      <c r="R310" s="181">
        <f t="shared" si="71"/>
        <v>111321</v>
      </c>
      <c r="S310" s="181">
        <f t="shared" si="72"/>
        <v>13577.451300000001</v>
      </c>
      <c r="T310" s="181">
        <f t="shared" si="73"/>
        <v>132523.93980000002</v>
      </c>
      <c r="U310" s="181">
        <f t="shared" si="74"/>
        <v>222642</v>
      </c>
      <c r="V310" s="174">
        <f t="shared" si="75"/>
        <v>2226483.0819000001</v>
      </c>
      <c r="X310" s="172">
        <f t="shared" si="76"/>
        <v>1484280</v>
      </c>
      <c r="Y310" s="168" t="str">
        <f>IFERROR(VLOOKUP($B310,Piloto!$B$79:$H$396,4,0),"")</f>
        <v>Vendido</v>
      </c>
      <c r="Z310" s="182"/>
      <c r="AA310" s="182"/>
    </row>
    <row r="311" spans="1:27" ht="22.5" hidden="1" customHeight="1">
      <c r="A311" s="171">
        <f t="shared" si="27"/>
        <v>3</v>
      </c>
      <c r="B311" s="183">
        <v>2503</v>
      </c>
      <c r="C311" s="179">
        <v>41.82</v>
      </c>
      <c r="D311" s="179" t="s">
        <v>434</v>
      </c>
      <c r="E311" s="179"/>
      <c r="F311" s="179"/>
      <c r="G311" s="179"/>
      <c r="H311" s="178"/>
      <c r="I311" s="176"/>
      <c r="J311" s="176"/>
      <c r="K311" s="178"/>
      <c r="L311" s="177"/>
      <c r="M311" s="176"/>
      <c r="N311" s="181">
        <f>VLOOKUP($B311,Piloto!$B$79:$H$450,7,0)</f>
        <v>16275</v>
      </c>
      <c r="O311" s="175"/>
      <c r="P311" s="187">
        <f t="shared" si="62"/>
        <v>680620.5</v>
      </c>
      <c r="Q311" s="181">
        <f t="shared" si="70"/>
        <v>34031.025000000001</v>
      </c>
      <c r="R311" s="181">
        <f t="shared" si="71"/>
        <v>20418.614999999998</v>
      </c>
      <c r="S311" s="181">
        <f t="shared" si="72"/>
        <v>2490.3904094999998</v>
      </c>
      <c r="T311" s="181">
        <f t="shared" si="73"/>
        <v>24307.680537</v>
      </c>
      <c r="U311" s="181">
        <f t="shared" si="74"/>
        <v>40837.229999999996</v>
      </c>
      <c r="V311" s="174">
        <f t="shared" si="75"/>
        <v>408383.87054849998</v>
      </c>
      <c r="X311" s="172">
        <f t="shared" si="76"/>
        <v>272248.2</v>
      </c>
      <c r="Y311" s="168" t="str">
        <f>IFERROR(VLOOKUP($B311,Piloto!$B$79:$H$396,4,0),"")</f>
        <v>Vendido</v>
      </c>
      <c r="Z311" s="182"/>
      <c r="AA311" s="182"/>
    </row>
    <row r="312" spans="1:27" ht="22.5" hidden="1" customHeight="1">
      <c r="A312" s="171">
        <f t="shared" si="27"/>
        <v>4</v>
      </c>
      <c r="B312" s="183">
        <v>2504</v>
      </c>
      <c r="C312" s="179">
        <v>47.45</v>
      </c>
      <c r="D312" s="179" t="s">
        <v>434</v>
      </c>
      <c r="E312" s="179"/>
      <c r="F312" s="179"/>
      <c r="G312" s="179"/>
      <c r="H312" s="178"/>
      <c r="I312" s="176"/>
      <c r="J312" s="176"/>
      <c r="K312" s="178"/>
      <c r="L312" s="177"/>
      <c r="M312" s="176"/>
      <c r="N312" s="181">
        <f>VLOOKUP($B312,Piloto!$B$79:$H$450,7,0)</f>
        <v>16274.999999999998</v>
      </c>
      <c r="O312" s="175"/>
      <c r="P312" s="187">
        <f t="shared" si="62"/>
        <v>772248.75</v>
      </c>
      <c r="Q312" s="181">
        <f t="shared" si="70"/>
        <v>38612.4375</v>
      </c>
      <c r="R312" s="181">
        <f t="shared" si="71"/>
        <v>23167.462499999998</v>
      </c>
      <c r="S312" s="181">
        <f t="shared" si="72"/>
        <v>2825.65817625</v>
      </c>
      <c r="T312" s="181">
        <f t="shared" si="73"/>
        <v>27580.091857500003</v>
      </c>
      <c r="U312" s="181">
        <f t="shared" si="74"/>
        <v>46334.924999999996</v>
      </c>
      <c r="V312" s="174">
        <f t="shared" si="75"/>
        <v>463362.37822875002</v>
      </c>
      <c r="X312" s="172">
        <f t="shared" si="76"/>
        <v>308899.5</v>
      </c>
      <c r="Y312" s="168" t="str">
        <f>IFERROR(VLOOKUP($B312,Piloto!$B$79:$H$396,4,0),"")</f>
        <v>Vendido</v>
      </c>
      <c r="Z312" s="182"/>
      <c r="AA312" s="182"/>
    </row>
    <row r="313" spans="1:27" ht="22.5" hidden="1" customHeight="1">
      <c r="A313" s="171">
        <f t="shared" si="27"/>
        <v>5</v>
      </c>
      <c r="B313" s="183">
        <v>2505</v>
      </c>
      <c r="C313" s="179">
        <v>40.31</v>
      </c>
      <c r="D313" s="179" t="s">
        <v>434</v>
      </c>
      <c r="E313" s="179"/>
      <c r="F313" s="179"/>
      <c r="G313" s="179"/>
      <c r="H313" s="178"/>
      <c r="I313" s="176"/>
      <c r="J313" s="176"/>
      <c r="K313" s="178"/>
      <c r="L313" s="177"/>
      <c r="M313" s="176"/>
      <c r="N313" s="181">
        <f>VLOOKUP($B313,Piloto!$B$79:$H$450,7,0)</f>
        <v>16274.999999999998</v>
      </c>
      <c r="O313" s="175"/>
      <c r="P313" s="187">
        <f t="shared" si="62"/>
        <v>656045.25</v>
      </c>
      <c r="Q313" s="181">
        <f t="shared" si="70"/>
        <v>32802.262500000004</v>
      </c>
      <c r="R313" s="181">
        <f t="shared" si="71"/>
        <v>19681.357499999998</v>
      </c>
      <c r="S313" s="181">
        <f t="shared" si="72"/>
        <v>2400.4695697500001</v>
      </c>
      <c r="T313" s="181">
        <f t="shared" si="73"/>
        <v>23430.000058500002</v>
      </c>
      <c r="U313" s="181">
        <f t="shared" si="74"/>
        <v>39362.714999999997</v>
      </c>
      <c r="V313" s="174">
        <f t="shared" si="75"/>
        <v>393638.30276925</v>
      </c>
      <c r="X313" s="172">
        <f t="shared" si="76"/>
        <v>262418.10000000003</v>
      </c>
      <c r="Y313" s="168" t="str">
        <f>IFERROR(VLOOKUP($B313,Piloto!$B$79:$H$396,4,0),"")</f>
        <v>Vendido</v>
      </c>
      <c r="Z313" s="182"/>
      <c r="AA313" s="182"/>
    </row>
    <row r="314" spans="1:27" ht="22.5" hidden="1" customHeight="1">
      <c r="A314" s="171">
        <f t="shared" si="27"/>
        <v>6</v>
      </c>
      <c r="B314" s="183">
        <v>2506</v>
      </c>
      <c r="C314" s="179">
        <v>46.46</v>
      </c>
      <c r="D314" s="179" t="s">
        <v>434</v>
      </c>
      <c r="E314" s="179"/>
      <c r="F314" s="179"/>
      <c r="G314" s="179"/>
      <c r="H314" s="178"/>
      <c r="I314" s="176"/>
      <c r="J314" s="176"/>
      <c r="K314" s="178"/>
      <c r="L314" s="177"/>
      <c r="M314" s="176"/>
      <c r="N314" s="181">
        <f>VLOOKUP($B314,Piloto!$B$79:$H$450,7,0)</f>
        <v>16275</v>
      </c>
      <c r="O314" s="175"/>
      <c r="P314" s="187">
        <f t="shared" si="62"/>
        <v>756136.5</v>
      </c>
      <c r="Q314" s="181">
        <f t="shared" si="70"/>
        <v>37806.825000000004</v>
      </c>
      <c r="R314" s="181">
        <f t="shared" si="71"/>
        <v>22684.094999999998</v>
      </c>
      <c r="S314" s="181">
        <f t="shared" si="72"/>
        <v>2766.7034534999998</v>
      </c>
      <c r="T314" s="181">
        <f t="shared" si="73"/>
        <v>27004.658961000001</v>
      </c>
      <c r="U314" s="181">
        <f t="shared" si="74"/>
        <v>45368.189999999995</v>
      </c>
      <c r="V314" s="174">
        <f t="shared" si="75"/>
        <v>453694.75432050001</v>
      </c>
      <c r="X314" s="172">
        <f t="shared" si="76"/>
        <v>302454.60000000003</v>
      </c>
      <c r="Y314" s="168" t="str">
        <f>IFERROR(VLOOKUP($B314,Piloto!$B$79:$H$396,4,0),"")</f>
        <v>Vendido</v>
      </c>
      <c r="Z314" s="182"/>
      <c r="AA314" s="182"/>
    </row>
    <row r="315" spans="1:27" ht="22.5" hidden="1" customHeight="1">
      <c r="A315" s="171">
        <f t="shared" si="27"/>
        <v>7</v>
      </c>
      <c r="B315" s="183">
        <v>2507</v>
      </c>
      <c r="C315" s="179">
        <v>43.61</v>
      </c>
      <c r="D315" s="179" t="s">
        <v>434</v>
      </c>
      <c r="E315" s="179"/>
      <c r="F315" s="179"/>
      <c r="G315" s="179"/>
      <c r="H315" s="178"/>
      <c r="I315" s="176"/>
      <c r="J315" s="176"/>
      <c r="K315" s="178"/>
      <c r="L315" s="177"/>
      <c r="M315" s="176"/>
      <c r="N315" s="181">
        <f>VLOOKUP($B315,Piloto!$B$79:$H$450,7,0)</f>
        <v>16275</v>
      </c>
      <c r="O315" s="175"/>
      <c r="P315" s="187">
        <f t="shared" si="62"/>
        <v>709752.75</v>
      </c>
      <c r="Q315" s="181">
        <f t="shared" si="70"/>
        <v>35487.637500000004</v>
      </c>
      <c r="R315" s="181">
        <f t="shared" si="71"/>
        <v>21292.5825</v>
      </c>
      <c r="S315" s="181">
        <f t="shared" si="72"/>
        <v>2596.9853122499999</v>
      </c>
      <c r="T315" s="181">
        <f t="shared" si="73"/>
        <v>25348.109713500002</v>
      </c>
      <c r="U315" s="181">
        <f t="shared" si="74"/>
        <v>42585.165000000001</v>
      </c>
      <c r="V315" s="174">
        <f t="shared" si="75"/>
        <v>425863.71579674998</v>
      </c>
      <c r="X315" s="172">
        <f t="shared" si="76"/>
        <v>283901.10000000003</v>
      </c>
      <c r="Y315" s="168" t="str">
        <f>IFERROR(VLOOKUP($B315,Piloto!$B$79:$H$396,4,0),"")</f>
        <v>Vendido</v>
      </c>
      <c r="Z315" s="182"/>
      <c r="AA315" s="182"/>
    </row>
    <row r="316" spans="1:27" ht="22.5" hidden="1" customHeight="1">
      <c r="A316" s="171">
        <f t="shared" si="27"/>
        <v>8</v>
      </c>
      <c r="B316" s="183">
        <v>2508</v>
      </c>
      <c r="C316" s="179">
        <v>44.17</v>
      </c>
      <c r="D316" s="179" t="s">
        <v>434</v>
      </c>
      <c r="E316" s="179"/>
      <c r="F316" s="179"/>
      <c r="G316" s="179"/>
      <c r="H316" s="178"/>
      <c r="I316" s="176"/>
      <c r="J316" s="176"/>
      <c r="K316" s="178"/>
      <c r="L316" s="177"/>
      <c r="M316" s="176"/>
      <c r="N316" s="181">
        <f>VLOOKUP($B316,Piloto!$B$79:$H$450,7,0)</f>
        <v>16275</v>
      </c>
      <c r="O316" s="175"/>
      <c r="P316" s="187">
        <f t="shared" si="62"/>
        <v>718866.75</v>
      </c>
      <c r="Q316" s="181">
        <f t="shared" si="70"/>
        <v>35943.337500000001</v>
      </c>
      <c r="R316" s="181">
        <f t="shared" si="71"/>
        <v>21566.002499999999</v>
      </c>
      <c r="S316" s="181">
        <f t="shared" si="72"/>
        <v>2630.3334382499997</v>
      </c>
      <c r="T316" s="181">
        <f t="shared" si="73"/>
        <v>25673.607109500001</v>
      </c>
      <c r="U316" s="181">
        <f t="shared" si="74"/>
        <v>43132.004999999997</v>
      </c>
      <c r="V316" s="174">
        <f t="shared" si="75"/>
        <v>431332.27073474997</v>
      </c>
      <c r="X316" s="172">
        <f t="shared" si="76"/>
        <v>287546.7</v>
      </c>
      <c r="Y316" s="168" t="str">
        <f>IFERROR(VLOOKUP($B316,Piloto!$B$79:$H$396,4,0),"")</f>
        <v>Vendido</v>
      </c>
      <c r="Z316" s="182"/>
      <c r="AA316" s="182"/>
    </row>
    <row r="317" spans="1:27" ht="22.5" hidden="1" customHeight="1">
      <c r="A317" s="171">
        <f t="shared" si="27"/>
        <v>9</v>
      </c>
      <c r="B317" s="183">
        <v>2509</v>
      </c>
      <c r="C317" s="179">
        <v>56.33</v>
      </c>
      <c r="D317" s="179" t="s">
        <v>434</v>
      </c>
      <c r="E317" s="179"/>
      <c r="F317" s="179"/>
      <c r="G317" s="179"/>
      <c r="H317" s="178"/>
      <c r="I317" s="176"/>
      <c r="J317" s="176"/>
      <c r="K317" s="178"/>
      <c r="L317" s="177"/>
      <c r="M317" s="176"/>
      <c r="N317" s="181">
        <f>VLOOKUP($B317,Piloto!$B$79:$H$450,7,0)</f>
        <v>16275</v>
      </c>
      <c r="O317" s="175"/>
      <c r="P317" s="187">
        <f t="shared" si="62"/>
        <v>916770.75</v>
      </c>
      <c r="Q317" s="181">
        <f t="shared" si="70"/>
        <v>45838.537500000006</v>
      </c>
      <c r="R317" s="181">
        <f t="shared" si="71"/>
        <v>27503.122499999998</v>
      </c>
      <c r="S317" s="181">
        <f t="shared" si="72"/>
        <v>3354.4641742499998</v>
      </c>
      <c r="T317" s="181">
        <f t="shared" si="73"/>
        <v>32741.550565500002</v>
      </c>
      <c r="U317" s="181">
        <f t="shared" si="74"/>
        <v>55006.244999999995</v>
      </c>
      <c r="V317" s="174">
        <f t="shared" si="75"/>
        <v>550078.03510274994</v>
      </c>
      <c r="X317" s="172">
        <f t="shared" si="76"/>
        <v>366708.30000000005</v>
      </c>
      <c r="Y317" s="168" t="str">
        <f>IFERROR(VLOOKUP($B317,Piloto!$B$79:$H$396,4,0),"")</f>
        <v>Vendido</v>
      </c>
      <c r="Z317" s="182"/>
      <c r="AA317" s="182"/>
    </row>
    <row r="318" spans="1:27" ht="22.5" hidden="1" customHeight="1">
      <c r="A318" s="171">
        <f t="shared" si="27"/>
        <v>10</v>
      </c>
      <c r="B318" s="183">
        <v>2510</v>
      </c>
      <c r="C318" s="179">
        <v>163.79</v>
      </c>
      <c r="D318" s="179" t="s">
        <v>434</v>
      </c>
      <c r="E318" s="179"/>
      <c r="F318" s="179"/>
      <c r="G318" s="179"/>
      <c r="H318" s="178"/>
      <c r="I318" s="176"/>
      <c r="J318" s="176"/>
      <c r="K318" s="178"/>
      <c r="L318" s="177"/>
      <c r="M318" s="176"/>
      <c r="N318" s="181">
        <f>VLOOKUP($B318,Piloto!$B$79:$H$450,7,0)</f>
        <v>16275</v>
      </c>
      <c r="O318" s="175"/>
      <c r="P318" s="187">
        <f t="shared" si="62"/>
        <v>2665682.25</v>
      </c>
      <c r="Q318" s="181">
        <f t="shared" si="70"/>
        <v>133284.11250000002</v>
      </c>
      <c r="R318" s="181">
        <f t="shared" si="71"/>
        <v>79970.467499999999</v>
      </c>
      <c r="S318" s="181">
        <f t="shared" si="72"/>
        <v>9753.7313527499991</v>
      </c>
      <c r="T318" s="181">
        <f t="shared" si="73"/>
        <v>95202.175876500012</v>
      </c>
      <c r="U318" s="181">
        <f t="shared" si="74"/>
        <v>159940.935</v>
      </c>
      <c r="V318" s="174">
        <f t="shared" si="75"/>
        <v>1599454.6665982502</v>
      </c>
      <c r="X318" s="172">
        <f t="shared" si="76"/>
        <v>1066272.9000000001</v>
      </c>
      <c r="Y318" s="168" t="str">
        <f>IFERROR(VLOOKUP($B318,Piloto!$B$79:$H$396,4,0),"")</f>
        <v>Vendido</v>
      </c>
      <c r="Z318" s="182"/>
      <c r="AA318" s="182"/>
    </row>
    <row r="319" spans="1:27" ht="22.5" hidden="1" customHeight="1">
      <c r="A319" s="171">
        <f t="shared" si="27"/>
        <v>11</v>
      </c>
      <c r="B319" s="183">
        <v>2511</v>
      </c>
      <c r="C319" s="179">
        <v>50.33</v>
      </c>
      <c r="D319" s="179" t="s">
        <v>434</v>
      </c>
      <c r="E319" s="179"/>
      <c r="F319" s="179"/>
      <c r="G319" s="179"/>
      <c r="H319" s="178"/>
      <c r="I319" s="176"/>
      <c r="J319" s="176"/>
      <c r="K319" s="178"/>
      <c r="L319" s="177"/>
      <c r="M319" s="176"/>
      <c r="N319" s="181">
        <f>VLOOKUP($B319,Piloto!$B$79:$H$450,7,0)</f>
        <v>16275</v>
      </c>
      <c r="O319" s="175"/>
      <c r="P319" s="187">
        <f t="shared" si="62"/>
        <v>819120.75</v>
      </c>
      <c r="Q319" s="181">
        <f t="shared" si="70"/>
        <v>40956.037500000006</v>
      </c>
      <c r="R319" s="181">
        <f t="shared" si="71"/>
        <v>24573.622499999998</v>
      </c>
      <c r="S319" s="181">
        <f t="shared" si="72"/>
        <v>2997.1628242500001</v>
      </c>
      <c r="T319" s="181">
        <f t="shared" si="73"/>
        <v>29254.078465500002</v>
      </c>
      <c r="U319" s="181">
        <f t="shared" si="74"/>
        <v>49147.244999999995</v>
      </c>
      <c r="V319" s="174">
        <f t="shared" si="75"/>
        <v>491486.37505274999</v>
      </c>
      <c r="X319" s="172">
        <f t="shared" si="76"/>
        <v>327648.30000000005</v>
      </c>
      <c r="Y319" s="168" t="str">
        <f>IFERROR(VLOOKUP($B319,Piloto!$B$79:$H$396,4,0),"")</f>
        <v>Vendido</v>
      </c>
      <c r="Z319" s="182"/>
      <c r="AA319" s="182"/>
    </row>
    <row r="320" spans="1:27" ht="22.5" hidden="1" customHeight="1">
      <c r="A320" s="171">
        <f t="shared" si="27"/>
        <v>12</v>
      </c>
      <c r="B320" s="183">
        <v>2512</v>
      </c>
      <c r="C320" s="179">
        <v>45.89</v>
      </c>
      <c r="D320" s="179" t="s">
        <v>434</v>
      </c>
      <c r="E320" s="179"/>
      <c r="F320" s="179"/>
      <c r="G320" s="179"/>
      <c r="H320" s="178"/>
      <c r="I320" s="176"/>
      <c r="J320" s="176"/>
      <c r="K320" s="178"/>
      <c r="L320" s="177"/>
      <c r="M320" s="176"/>
      <c r="N320" s="181">
        <f>VLOOKUP($B320,Piloto!$B$79:$H$450,7,0)</f>
        <v>16275</v>
      </c>
      <c r="O320" s="175"/>
      <c r="P320" s="187">
        <f t="shared" si="62"/>
        <v>746859.75</v>
      </c>
      <c r="Q320" s="181">
        <f t="shared" si="70"/>
        <v>37342.987500000003</v>
      </c>
      <c r="R320" s="181">
        <f t="shared" si="71"/>
        <v>22405.7925</v>
      </c>
      <c r="S320" s="181">
        <f t="shared" si="72"/>
        <v>2732.7598252499997</v>
      </c>
      <c r="T320" s="181">
        <f t="shared" si="73"/>
        <v>26673.349111500003</v>
      </c>
      <c r="U320" s="181">
        <f t="shared" si="74"/>
        <v>44811.584999999999</v>
      </c>
      <c r="V320" s="174">
        <f t="shared" si="75"/>
        <v>448128.54661575006</v>
      </c>
      <c r="X320" s="172">
        <f t="shared" si="76"/>
        <v>298743.90000000002</v>
      </c>
      <c r="Y320" s="168" t="str">
        <f>IFERROR(VLOOKUP($B320,Piloto!$B$79:$H$396,4,0),"")</f>
        <v>Vendido</v>
      </c>
      <c r="Z320" s="182"/>
      <c r="AA320" s="182"/>
    </row>
    <row r="321" spans="1:27" ht="22.5" hidden="1" customHeight="1">
      <c r="A321" s="171" t="e">
        <f t="shared" si="27"/>
        <v>#VALUE!</v>
      </c>
      <c r="B321" s="183" t="s">
        <v>448</v>
      </c>
      <c r="C321" s="253">
        <v>469.66999999999996</v>
      </c>
      <c r="D321" s="179" t="s">
        <v>436</v>
      </c>
      <c r="E321" s="179"/>
      <c r="F321" s="179"/>
      <c r="G321" s="179"/>
      <c r="H321" s="178"/>
      <c r="I321" s="176"/>
      <c r="J321" s="176"/>
      <c r="K321" s="178"/>
      <c r="L321" s="177"/>
      <c r="M321" s="176"/>
      <c r="N321" s="181">
        <f>VLOOKUP($B321,Piloto!$B$79:$H$450,7,0)</f>
        <v>16275</v>
      </c>
      <c r="O321" s="175"/>
      <c r="P321" s="187">
        <f t="shared" si="62"/>
        <v>7643879.2499999991</v>
      </c>
      <c r="Q321" s="181">
        <f t="shared" si="28"/>
        <v>382193.96249999997</v>
      </c>
      <c r="R321" s="181">
        <f t="shared" si="29"/>
        <v>229316.37749999997</v>
      </c>
      <c r="S321" s="181">
        <f t="shared" si="30"/>
        <v>27968.954175749997</v>
      </c>
      <c r="T321" s="181">
        <f t="shared" si="31"/>
        <v>272993.50353449996</v>
      </c>
      <c r="U321" s="181">
        <f t="shared" si="32"/>
        <v>458632.75499999995</v>
      </c>
      <c r="V321" s="174">
        <f t="shared" si="33"/>
        <v>4586457.4959472492</v>
      </c>
      <c r="X321" s="172">
        <f t="shared" si="34"/>
        <v>3057551.6999999997</v>
      </c>
      <c r="Y321" s="168" t="str">
        <f>IFERROR(VLOOKUP($B321,Piloto!$B$79:$H$396,4,0),"")</f>
        <v>Vendido</v>
      </c>
      <c r="Z321" s="182"/>
      <c r="AA321" s="182"/>
    </row>
    <row r="322" spans="1:27" ht="22.5" hidden="1" customHeight="1">
      <c r="A322" s="171" t="e">
        <f t="shared" si="27"/>
        <v>#VALUE!</v>
      </c>
      <c r="B322" s="183" t="s">
        <v>449</v>
      </c>
      <c r="C322" s="179">
        <v>404.12</v>
      </c>
      <c r="D322" s="179" t="s">
        <v>438</v>
      </c>
      <c r="E322" s="179"/>
      <c r="F322" s="179"/>
      <c r="G322" s="179"/>
      <c r="H322" s="178"/>
      <c r="I322" s="176"/>
      <c r="J322" s="176"/>
      <c r="K322" s="178"/>
      <c r="L322" s="177"/>
      <c r="M322" s="176"/>
      <c r="N322" s="181">
        <f>VLOOKUP($B322,Piloto!$B$79:$H$450,7,0)</f>
        <v>16275</v>
      </c>
      <c r="O322" s="175"/>
      <c r="P322" s="187">
        <f t="shared" si="62"/>
        <v>6577053</v>
      </c>
      <c r="Q322" s="181">
        <f t="shared" si="28"/>
        <v>328852.65000000002</v>
      </c>
      <c r="R322" s="181">
        <f t="shared" si="29"/>
        <v>197311.59</v>
      </c>
      <c r="S322" s="181">
        <f t="shared" si="30"/>
        <v>24065.436926999999</v>
      </c>
      <c r="T322" s="181">
        <f t="shared" si="31"/>
        <v>234892.870842</v>
      </c>
      <c r="U322" s="181">
        <f t="shared" si="32"/>
        <v>394623.18</v>
      </c>
      <c r="V322" s="174">
        <f t="shared" si="33"/>
        <v>3946343.6099009998</v>
      </c>
      <c r="X322" s="172">
        <f t="shared" si="34"/>
        <v>2630821.2000000002</v>
      </c>
      <c r="Y322" s="168" t="str">
        <f>IFERROR(VLOOKUP($B322,Piloto!$B$79:$H$396,4,0),"")</f>
        <v>Vendido</v>
      </c>
      <c r="Z322" s="182"/>
      <c r="AA322" s="182"/>
    </row>
    <row r="323" spans="1:27" ht="22.5" hidden="1" customHeight="1">
      <c r="A323" s="171">
        <f t="shared" si="27"/>
        <v>25</v>
      </c>
      <c r="B323" s="183">
        <v>25</v>
      </c>
      <c r="C323" s="253">
        <f>C321+C322</f>
        <v>873.79</v>
      </c>
      <c r="D323" s="179" t="s">
        <v>439</v>
      </c>
      <c r="E323" s="179"/>
      <c r="F323" s="179"/>
      <c r="G323" s="179"/>
      <c r="H323" s="178"/>
      <c r="I323" s="176"/>
      <c r="J323" s="176"/>
      <c r="K323" s="178"/>
      <c r="L323" s="177"/>
      <c r="M323" s="176"/>
      <c r="N323" s="181">
        <f>VLOOKUP($B323,Piloto!$B$79:$H$450,7,0)</f>
        <v>16275</v>
      </c>
      <c r="O323" s="175"/>
      <c r="P323" s="187">
        <f t="shared" si="62"/>
        <v>14220932.25</v>
      </c>
      <c r="Q323" s="181">
        <f t="shared" si="28"/>
        <v>711046.61250000005</v>
      </c>
      <c r="R323" s="181">
        <f t="shared" si="29"/>
        <v>426627.96749999997</v>
      </c>
      <c r="S323" s="181">
        <f t="shared" si="30"/>
        <v>52034.39110275</v>
      </c>
      <c r="T323" s="181">
        <f t="shared" si="31"/>
        <v>507886.37437650003</v>
      </c>
      <c r="U323" s="181">
        <f t="shared" si="32"/>
        <v>853255.93499999994</v>
      </c>
      <c r="V323" s="174">
        <f t="shared" si="33"/>
        <v>8532801.105848249</v>
      </c>
      <c r="X323" s="172">
        <f t="shared" si="34"/>
        <v>5688372.9000000004</v>
      </c>
      <c r="Y323" s="168" t="str">
        <f>IFERROR(VLOOKUP($B323,Piloto!$B$79:$H$396,4,0),"")</f>
        <v>Vendido</v>
      </c>
      <c r="Z323" s="182"/>
      <c r="AA323" s="182"/>
    </row>
    <row r="324" spans="1:27" ht="22.5" hidden="1" customHeight="1">
      <c r="A324" s="171">
        <f t="shared" si="27"/>
        <v>1</v>
      </c>
      <c r="B324" s="183">
        <v>2601</v>
      </c>
      <c r="C324" s="179">
        <v>70.180000000000007</v>
      </c>
      <c r="D324" s="179" t="s">
        <v>434</v>
      </c>
      <c r="E324" s="179"/>
      <c r="F324" s="179"/>
      <c r="G324" s="179"/>
      <c r="H324" s="178"/>
      <c r="I324" s="176"/>
      <c r="J324" s="176"/>
      <c r="K324" s="178"/>
      <c r="L324" s="177"/>
      <c r="M324" s="176"/>
      <c r="N324" s="181">
        <f>VLOOKUP($B324,Piloto!$B$79:$H$450,7,0)</f>
        <v>16485</v>
      </c>
      <c r="O324" s="175"/>
      <c r="P324" s="187">
        <f t="shared" si="62"/>
        <v>1156917.3</v>
      </c>
      <c r="Q324" s="181">
        <f t="shared" ref="Q324:Q335" si="77">$Q$19*P324</f>
        <v>57845.865000000005</v>
      </c>
      <c r="R324" s="181">
        <f t="shared" ref="R324:R335" si="78">$R$19*P324</f>
        <v>34707.519</v>
      </c>
      <c r="S324" s="181">
        <f t="shared" ref="S324:S335" si="79">$S$19*P324</f>
        <v>4233.1604007000005</v>
      </c>
      <c r="T324" s="181">
        <f t="shared" ref="T324:T335" si="80">$T$19*P324</f>
        <v>41318.144452200002</v>
      </c>
      <c r="U324" s="181">
        <f t="shared" ref="U324:U335" si="81">$U$19*P324</f>
        <v>69415.038</v>
      </c>
      <c r="V324" s="174">
        <f t="shared" ref="V324:V335" si="82">Q324*$Q$17+R324*$R$17+T324*$T$17+U324*$U$17+S324*$S$17</f>
        <v>694170.04759410012</v>
      </c>
      <c r="X324" s="172">
        <f t="shared" ref="X324:X335" si="83">$X$19*P324</f>
        <v>462766.92000000004</v>
      </c>
      <c r="Y324" s="168" t="str">
        <f>IFERROR(VLOOKUP($B324,Piloto!$B$79:$H$396,4,0),"")</f>
        <v>Vendido</v>
      </c>
      <c r="Z324" s="182"/>
      <c r="AA324" s="182"/>
    </row>
    <row r="325" spans="1:27" ht="22.5" hidden="1" customHeight="1">
      <c r="A325" s="171">
        <f t="shared" si="27"/>
        <v>2</v>
      </c>
      <c r="B325" s="183">
        <v>2602</v>
      </c>
      <c r="C325" s="179">
        <v>228</v>
      </c>
      <c r="D325" s="179" t="s">
        <v>434</v>
      </c>
      <c r="E325" s="179"/>
      <c r="F325" s="179"/>
      <c r="G325" s="179"/>
      <c r="H325" s="178"/>
      <c r="I325" s="176"/>
      <c r="J325" s="176"/>
      <c r="K325" s="178"/>
      <c r="L325" s="177"/>
      <c r="M325" s="176"/>
      <c r="N325" s="181">
        <f>VLOOKUP($B325,Piloto!$B$79:$H$450,7,0)</f>
        <v>16485</v>
      </c>
      <c r="O325" s="175"/>
      <c r="P325" s="187">
        <f t="shared" si="62"/>
        <v>3758580</v>
      </c>
      <c r="Q325" s="181">
        <f t="shared" si="77"/>
        <v>187929</v>
      </c>
      <c r="R325" s="181">
        <f t="shared" si="78"/>
        <v>112757.4</v>
      </c>
      <c r="S325" s="181">
        <f t="shared" si="79"/>
        <v>13752.64422</v>
      </c>
      <c r="T325" s="181">
        <f t="shared" si="80"/>
        <v>134233.92612000002</v>
      </c>
      <c r="U325" s="181">
        <f t="shared" si="81"/>
        <v>225514.8</v>
      </c>
      <c r="V325" s="174">
        <f t="shared" si="82"/>
        <v>2255211.89586</v>
      </c>
      <c r="X325" s="172">
        <f t="shared" si="83"/>
        <v>1503432</v>
      </c>
      <c r="Y325" s="168" t="str">
        <f>IFERROR(VLOOKUP($B325,Piloto!$B$79:$H$396,4,0),"")</f>
        <v>Vendido</v>
      </c>
      <c r="Z325" s="182"/>
      <c r="AA325" s="182"/>
    </row>
    <row r="326" spans="1:27" ht="22.5" hidden="1" customHeight="1">
      <c r="A326" s="171">
        <f t="shared" si="27"/>
        <v>3</v>
      </c>
      <c r="B326" s="183">
        <v>2603</v>
      </c>
      <c r="C326" s="179">
        <v>51.43</v>
      </c>
      <c r="D326" s="179" t="s">
        <v>434</v>
      </c>
      <c r="E326" s="179"/>
      <c r="F326" s="179"/>
      <c r="G326" s="179"/>
      <c r="H326" s="178"/>
      <c r="I326" s="176"/>
      <c r="J326" s="176"/>
      <c r="K326" s="178"/>
      <c r="L326" s="177"/>
      <c r="M326" s="176"/>
      <c r="N326" s="181">
        <f>VLOOKUP($B326,Piloto!$B$79:$H$450,7,0)</f>
        <v>16485</v>
      </c>
      <c r="O326" s="175"/>
      <c r="P326" s="187">
        <f t="shared" si="62"/>
        <v>847823.55</v>
      </c>
      <c r="Q326" s="181">
        <f t="shared" si="77"/>
        <v>42391.177500000005</v>
      </c>
      <c r="R326" s="181">
        <f t="shared" si="78"/>
        <v>25434.7065</v>
      </c>
      <c r="S326" s="181">
        <f t="shared" si="79"/>
        <v>3102.1863694500003</v>
      </c>
      <c r="T326" s="181">
        <f t="shared" si="80"/>
        <v>30279.170264700006</v>
      </c>
      <c r="U326" s="181">
        <f t="shared" si="81"/>
        <v>50869.413</v>
      </c>
      <c r="V326" s="174">
        <f t="shared" si="82"/>
        <v>508708.54300035007</v>
      </c>
      <c r="X326" s="172">
        <f t="shared" si="83"/>
        <v>339129.42000000004</v>
      </c>
      <c r="Y326" s="168" t="str">
        <f>IFERROR(VLOOKUP($B326,Piloto!$B$79:$H$396,4,0),"")</f>
        <v>Vendido</v>
      </c>
      <c r="Z326" s="182"/>
      <c r="AA326" s="182"/>
    </row>
    <row r="327" spans="1:27" ht="22.5" hidden="1" customHeight="1">
      <c r="A327" s="171">
        <f t="shared" si="27"/>
        <v>4</v>
      </c>
      <c r="B327" s="183">
        <v>2604</v>
      </c>
      <c r="C327" s="179">
        <v>44.03</v>
      </c>
      <c r="D327" s="179" t="s">
        <v>434</v>
      </c>
      <c r="E327" s="179"/>
      <c r="F327" s="179"/>
      <c r="G327" s="179"/>
      <c r="H327" s="178"/>
      <c r="I327" s="176"/>
      <c r="J327" s="176"/>
      <c r="K327" s="178"/>
      <c r="L327" s="177"/>
      <c r="M327" s="176"/>
      <c r="N327" s="181">
        <f>VLOOKUP($B327,Piloto!$B$79:$H$450,7,0)</f>
        <v>16485</v>
      </c>
      <c r="O327" s="175"/>
      <c r="P327" s="187">
        <f t="shared" si="62"/>
        <v>725834.55</v>
      </c>
      <c r="Q327" s="181">
        <f t="shared" si="77"/>
        <v>36291.727500000001</v>
      </c>
      <c r="R327" s="181">
        <f t="shared" si="78"/>
        <v>21775.036500000002</v>
      </c>
      <c r="S327" s="181">
        <f t="shared" si="79"/>
        <v>2655.8286184500002</v>
      </c>
      <c r="T327" s="181">
        <f t="shared" si="80"/>
        <v>25922.455118700003</v>
      </c>
      <c r="U327" s="181">
        <f t="shared" si="81"/>
        <v>43550.073000000004</v>
      </c>
      <c r="V327" s="174">
        <f t="shared" si="82"/>
        <v>435513.06918734999</v>
      </c>
      <c r="X327" s="172">
        <f t="shared" si="83"/>
        <v>290333.82</v>
      </c>
      <c r="Y327" s="168" t="str">
        <f>IFERROR(VLOOKUP($B327,Piloto!$B$79:$H$396,4,0),"")</f>
        <v>Vendido</v>
      </c>
      <c r="Z327" s="182"/>
      <c r="AA327" s="182"/>
    </row>
    <row r="328" spans="1:27" ht="22.5" hidden="1" customHeight="1">
      <c r="A328" s="171">
        <f t="shared" si="27"/>
        <v>5</v>
      </c>
      <c r="B328" s="183">
        <v>2605</v>
      </c>
      <c r="C328" s="179">
        <v>40.31</v>
      </c>
      <c r="D328" s="179" t="s">
        <v>434</v>
      </c>
      <c r="E328" s="179"/>
      <c r="F328" s="179"/>
      <c r="G328" s="179"/>
      <c r="H328" s="178"/>
      <c r="I328" s="176"/>
      <c r="J328" s="176"/>
      <c r="K328" s="178"/>
      <c r="L328" s="177"/>
      <c r="M328" s="176"/>
      <c r="N328" s="181">
        <f>VLOOKUP($B328,Piloto!$B$79:$H$450,7,0)</f>
        <v>16485</v>
      </c>
      <c r="O328" s="175"/>
      <c r="P328" s="187">
        <f t="shared" si="62"/>
        <v>664510.35000000009</v>
      </c>
      <c r="Q328" s="181">
        <f t="shared" si="77"/>
        <v>33225.517500000009</v>
      </c>
      <c r="R328" s="181">
        <f t="shared" si="78"/>
        <v>19935.310500000003</v>
      </c>
      <c r="S328" s="181">
        <f t="shared" si="79"/>
        <v>2431.4433706500004</v>
      </c>
      <c r="T328" s="181">
        <f t="shared" si="80"/>
        <v>23732.322639900005</v>
      </c>
      <c r="U328" s="181">
        <f t="shared" si="81"/>
        <v>39870.621000000006</v>
      </c>
      <c r="V328" s="174">
        <f t="shared" si="82"/>
        <v>398717.50667595008</v>
      </c>
      <c r="X328" s="172">
        <f t="shared" si="83"/>
        <v>265804.14000000007</v>
      </c>
      <c r="Y328" s="168" t="str">
        <f>IFERROR(VLOOKUP($B328,Piloto!$B$79:$H$396,4,0),"")</f>
        <v>Vendido</v>
      </c>
      <c r="Z328" s="182"/>
      <c r="AA328" s="182"/>
    </row>
    <row r="329" spans="1:27" ht="22.5" hidden="1" customHeight="1">
      <c r="A329" s="171">
        <f t="shared" si="27"/>
        <v>6</v>
      </c>
      <c r="B329" s="183">
        <v>2606</v>
      </c>
      <c r="C329" s="179">
        <v>46.46</v>
      </c>
      <c r="D329" s="179" t="s">
        <v>434</v>
      </c>
      <c r="E329" s="179"/>
      <c r="F329" s="179"/>
      <c r="G329" s="179"/>
      <c r="H329" s="178"/>
      <c r="I329" s="176"/>
      <c r="J329" s="176"/>
      <c r="K329" s="178"/>
      <c r="L329" s="177"/>
      <c r="M329" s="176"/>
      <c r="N329" s="181">
        <f>VLOOKUP($B329,Piloto!$B$79:$H$450,7,0)</f>
        <v>16485</v>
      </c>
      <c r="O329" s="175"/>
      <c r="P329" s="187">
        <f t="shared" si="62"/>
        <v>765893.1</v>
      </c>
      <c r="Q329" s="181">
        <f t="shared" si="77"/>
        <v>38294.654999999999</v>
      </c>
      <c r="R329" s="181">
        <f t="shared" si="78"/>
        <v>22976.792999999998</v>
      </c>
      <c r="S329" s="181">
        <f t="shared" si="79"/>
        <v>2802.4028528999997</v>
      </c>
      <c r="T329" s="181">
        <f t="shared" si="80"/>
        <v>27353.1061734</v>
      </c>
      <c r="U329" s="181">
        <f t="shared" si="81"/>
        <v>45953.585999999996</v>
      </c>
      <c r="V329" s="174">
        <f t="shared" si="82"/>
        <v>459548.8801827</v>
      </c>
      <c r="X329" s="172">
        <f t="shared" si="83"/>
        <v>306357.24</v>
      </c>
      <c r="Y329" s="168" t="str">
        <f>IFERROR(VLOOKUP($B329,Piloto!$B$79:$H$396,4,0),"")</f>
        <v>Vendido</v>
      </c>
      <c r="Z329" s="182"/>
      <c r="AA329" s="182"/>
    </row>
    <row r="330" spans="1:27" ht="22.5" hidden="1" customHeight="1">
      <c r="A330" s="171">
        <f t="shared" si="27"/>
        <v>7</v>
      </c>
      <c r="B330" s="183">
        <v>2607</v>
      </c>
      <c r="C330" s="179">
        <v>43.61</v>
      </c>
      <c r="D330" s="179" t="s">
        <v>434</v>
      </c>
      <c r="E330" s="179"/>
      <c r="F330" s="179"/>
      <c r="G330" s="179"/>
      <c r="H330" s="178"/>
      <c r="I330" s="176"/>
      <c r="J330" s="176"/>
      <c r="K330" s="178"/>
      <c r="L330" s="177"/>
      <c r="M330" s="176"/>
      <c r="N330" s="181">
        <f>VLOOKUP($B330,Piloto!$B$79:$H$450,7,0)</f>
        <v>16485</v>
      </c>
      <c r="O330" s="175"/>
      <c r="P330" s="187">
        <f t="shared" si="62"/>
        <v>718910.85</v>
      </c>
      <c r="Q330" s="181">
        <f t="shared" si="77"/>
        <v>35945.542500000003</v>
      </c>
      <c r="R330" s="181">
        <f t="shared" si="78"/>
        <v>21567.325499999999</v>
      </c>
      <c r="S330" s="181">
        <f t="shared" si="79"/>
        <v>2630.4948001499997</v>
      </c>
      <c r="T330" s="181">
        <f t="shared" si="80"/>
        <v>25675.1820969</v>
      </c>
      <c r="U330" s="181">
        <f t="shared" si="81"/>
        <v>43134.650999999998</v>
      </c>
      <c r="V330" s="174">
        <f t="shared" si="82"/>
        <v>431358.73148444999</v>
      </c>
      <c r="X330" s="172">
        <f t="shared" si="83"/>
        <v>287564.34000000003</v>
      </c>
      <c r="Y330" s="168" t="str">
        <f>IFERROR(VLOOKUP($B330,Piloto!$B$79:$H$396,4,0),"")</f>
        <v>Vendido</v>
      </c>
      <c r="Z330" s="182"/>
      <c r="AA330" s="182"/>
    </row>
    <row r="331" spans="1:27" ht="22.5" hidden="1" customHeight="1">
      <c r="A331" s="171">
        <f t="shared" si="27"/>
        <v>8</v>
      </c>
      <c r="B331" s="183">
        <v>2608</v>
      </c>
      <c r="C331" s="179">
        <v>44.17</v>
      </c>
      <c r="D331" s="179" t="s">
        <v>434</v>
      </c>
      <c r="E331" s="179"/>
      <c r="F331" s="179"/>
      <c r="G331" s="179"/>
      <c r="H331" s="178"/>
      <c r="I331" s="176"/>
      <c r="J331" s="176"/>
      <c r="K331" s="178"/>
      <c r="L331" s="177"/>
      <c r="M331" s="176"/>
      <c r="N331" s="181">
        <f>VLOOKUP($B331,Piloto!$B$79:$H$450,7,0)</f>
        <v>16485</v>
      </c>
      <c r="O331" s="175"/>
      <c r="P331" s="187">
        <f t="shared" si="62"/>
        <v>728142.45000000007</v>
      </c>
      <c r="Q331" s="181">
        <f t="shared" si="77"/>
        <v>36407.122500000005</v>
      </c>
      <c r="R331" s="181">
        <f t="shared" si="78"/>
        <v>21844.273500000003</v>
      </c>
      <c r="S331" s="181">
        <f t="shared" si="79"/>
        <v>2664.2732245500001</v>
      </c>
      <c r="T331" s="181">
        <f t="shared" si="80"/>
        <v>26004.879459300006</v>
      </c>
      <c r="U331" s="181">
        <f t="shared" si="81"/>
        <v>43688.547000000006</v>
      </c>
      <c r="V331" s="174">
        <f t="shared" si="82"/>
        <v>436897.84842165007</v>
      </c>
      <c r="X331" s="172">
        <f t="shared" si="83"/>
        <v>291256.98000000004</v>
      </c>
      <c r="Y331" s="168" t="str">
        <f>IFERROR(VLOOKUP($B331,Piloto!$B$79:$H$396,4,0),"")</f>
        <v>Vendido</v>
      </c>
      <c r="Z331" s="182"/>
      <c r="AA331" s="182"/>
    </row>
    <row r="332" spans="1:27" ht="22.5" hidden="1" customHeight="1">
      <c r="A332" s="171">
        <f t="shared" si="27"/>
        <v>9</v>
      </c>
      <c r="B332" s="183">
        <v>2609</v>
      </c>
      <c r="C332" s="179">
        <v>56.33</v>
      </c>
      <c r="D332" s="179" t="s">
        <v>434</v>
      </c>
      <c r="E332" s="179"/>
      <c r="F332" s="179"/>
      <c r="G332" s="179"/>
      <c r="H332" s="178"/>
      <c r="I332" s="176"/>
      <c r="J332" s="176"/>
      <c r="K332" s="178"/>
      <c r="L332" s="177"/>
      <c r="M332" s="176"/>
      <c r="N332" s="181">
        <f>VLOOKUP($B332,Piloto!$B$79:$H$450,7,0)</f>
        <v>16485</v>
      </c>
      <c r="O332" s="175"/>
      <c r="P332" s="187">
        <f t="shared" si="62"/>
        <v>928600.04999999993</v>
      </c>
      <c r="Q332" s="181">
        <f t="shared" si="77"/>
        <v>46430.002500000002</v>
      </c>
      <c r="R332" s="181">
        <f t="shared" si="78"/>
        <v>27858.001499999998</v>
      </c>
      <c r="S332" s="181">
        <f t="shared" si="79"/>
        <v>3397.7475829499995</v>
      </c>
      <c r="T332" s="181">
        <f t="shared" si="80"/>
        <v>33164.0221857</v>
      </c>
      <c r="U332" s="181">
        <f t="shared" si="81"/>
        <v>55716.002999999997</v>
      </c>
      <c r="V332" s="174">
        <f t="shared" si="82"/>
        <v>557175.81620084995</v>
      </c>
      <c r="X332" s="172">
        <f t="shared" si="83"/>
        <v>371440.02</v>
      </c>
      <c r="Y332" s="168" t="str">
        <f>IFERROR(VLOOKUP($B332,Piloto!$B$79:$H$396,4,0),"")</f>
        <v>Vendido</v>
      </c>
      <c r="Z332" s="182"/>
      <c r="AA332" s="182"/>
    </row>
    <row r="333" spans="1:27" ht="22.5" hidden="1" customHeight="1">
      <c r="A333" s="171">
        <f t="shared" si="27"/>
        <v>10</v>
      </c>
      <c r="B333" s="183">
        <v>2610</v>
      </c>
      <c r="C333" s="179">
        <v>163.79</v>
      </c>
      <c r="D333" s="179" t="s">
        <v>434</v>
      </c>
      <c r="E333" s="179"/>
      <c r="F333" s="179"/>
      <c r="G333" s="179"/>
      <c r="H333" s="178"/>
      <c r="I333" s="176"/>
      <c r="J333" s="176"/>
      <c r="K333" s="178"/>
      <c r="L333" s="177"/>
      <c r="M333" s="176"/>
      <c r="N333" s="181">
        <f>VLOOKUP($B333,Piloto!$B$79:$H$450,7,0)</f>
        <v>16485</v>
      </c>
      <c r="O333" s="175"/>
      <c r="P333" s="187">
        <f t="shared" si="62"/>
        <v>2700078.15</v>
      </c>
      <c r="Q333" s="181">
        <f t="shared" si="77"/>
        <v>135003.9075</v>
      </c>
      <c r="R333" s="181">
        <f t="shared" si="78"/>
        <v>81002.344499999992</v>
      </c>
      <c r="S333" s="181">
        <f t="shared" si="79"/>
        <v>9879.5859508499998</v>
      </c>
      <c r="T333" s="181">
        <f t="shared" si="80"/>
        <v>96430.59104910001</v>
      </c>
      <c r="U333" s="181">
        <f t="shared" si="81"/>
        <v>162004.68899999998</v>
      </c>
      <c r="V333" s="174">
        <f t="shared" si="82"/>
        <v>1620092.7913285501</v>
      </c>
      <c r="X333" s="172">
        <f t="shared" si="83"/>
        <v>1080031.26</v>
      </c>
      <c r="Y333" s="168" t="str">
        <f>IFERROR(VLOOKUP($B333,Piloto!$B$79:$H$396,4,0),"")</f>
        <v>Vendido</v>
      </c>
      <c r="Z333" s="182"/>
      <c r="AA333" s="182"/>
    </row>
    <row r="334" spans="1:27" ht="22.5" hidden="1" customHeight="1">
      <c r="A334" s="171">
        <f t="shared" si="27"/>
        <v>11</v>
      </c>
      <c r="B334" s="183">
        <v>2611</v>
      </c>
      <c r="C334" s="179">
        <v>50.33</v>
      </c>
      <c r="D334" s="179" t="s">
        <v>434</v>
      </c>
      <c r="E334" s="179"/>
      <c r="F334" s="179"/>
      <c r="G334" s="179"/>
      <c r="H334" s="178"/>
      <c r="I334" s="176"/>
      <c r="J334" s="176"/>
      <c r="K334" s="178"/>
      <c r="L334" s="177"/>
      <c r="M334" s="176"/>
      <c r="N334" s="181">
        <f>VLOOKUP($B334,Piloto!$B$79:$H$450,7,0)</f>
        <v>16485</v>
      </c>
      <c r="O334" s="175"/>
      <c r="P334" s="187">
        <f t="shared" si="62"/>
        <v>829690.04999999993</v>
      </c>
      <c r="Q334" s="181">
        <f t="shared" si="77"/>
        <v>41484.502500000002</v>
      </c>
      <c r="R334" s="181">
        <f t="shared" si="78"/>
        <v>24890.701499999996</v>
      </c>
      <c r="S334" s="181">
        <f t="shared" si="79"/>
        <v>3035.8358929499996</v>
      </c>
      <c r="T334" s="181">
        <f t="shared" si="80"/>
        <v>29631.550445699999</v>
      </c>
      <c r="U334" s="181">
        <f t="shared" si="81"/>
        <v>49781.402999999991</v>
      </c>
      <c r="V334" s="174">
        <f t="shared" si="82"/>
        <v>497828.13473084994</v>
      </c>
      <c r="X334" s="172">
        <f t="shared" si="83"/>
        <v>331876.02</v>
      </c>
      <c r="Y334" s="168" t="str">
        <f>IFERROR(VLOOKUP($B334,Piloto!$B$79:$H$396,4,0),"")</f>
        <v>Vendido</v>
      </c>
      <c r="Z334" s="182"/>
      <c r="AA334" s="182"/>
    </row>
    <row r="335" spans="1:27" ht="22.5" hidden="1" customHeight="1">
      <c r="A335" s="171">
        <f t="shared" si="27"/>
        <v>12</v>
      </c>
      <c r="B335" s="183">
        <v>2612</v>
      </c>
      <c r="C335" s="179">
        <v>45.89</v>
      </c>
      <c r="D335" s="179" t="s">
        <v>434</v>
      </c>
      <c r="E335" s="179"/>
      <c r="F335" s="179"/>
      <c r="G335" s="179"/>
      <c r="H335" s="178"/>
      <c r="I335" s="176"/>
      <c r="J335" s="176"/>
      <c r="K335" s="178"/>
      <c r="L335" s="177"/>
      <c r="M335" s="176"/>
      <c r="N335" s="181">
        <f>VLOOKUP($B335,Piloto!$B$79:$H$450,7,0)</f>
        <v>16485</v>
      </c>
      <c r="O335" s="175"/>
      <c r="P335" s="187">
        <f t="shared" si="62"/>
        <v>756496.65</v>
      </c>
      <c r="Q335" s="181">
        <f t="shared" si="77"/>
        <v>37824.832500000004</v>
      </c>
      <c r="R335" s="181">
        <f t="shared" si="78"/>
        <v>22694.8995</v>
      </c>
      <c r="S335" s="181">
        <f t="shared" si="79"/>
        <v>2768.0212423500002</v>
      </c>
      <c r="T335" s="181">
        <f t="shared" si="80"/>
        <v>27017.521358100003</v>
      </c>
      <c r="U335" s="181">
        <f t="shared" si="81"/>
        <v>45389.798999999999</v>
      </c>
      <c r="V335" s="174">
        <f t="shared" si="82"/>
        <v>453910.85044305003</v>
      </c>
      <c r="X335" s="172">
        <f t="shared" si="83"/>
        <v>302598.66000000003</v>
      </c>
      <c r="Y335" s="168" t="str">
        <f>IFERROR(VLOOKUP($B335,Piloto!$B$79:$H$396,4,0),"")</f>
        <v>Vendido</v>
      </c>
      <c r="Z335" s="182"/>
      <c r="AA335" s="182"/>
    </row>
    <row r="336" spans="1:27" ht="22.35" hidden="1" customHeight="1">
      <c r="A336" s="171" t="e">
        <f t="shared" si="27"/>
        <v>#VALUE!</v>
      </c>
      <c r="B336" s="183" t="s">
        <v>450</v>
      </c>
      <c r="C336" s="179">
        <v>480.41</v>
      </c>
      <c r="D336" s="179" t="s">
        <v>436</v>
      </c>
      <c r="E336" s="179"/>
      <c r="F336" s="179"/>
      <c r="G336" s="179"/>
      <c r="H336" s="178"/>
      <c r="I336" s="176"/>
      <c r="J336" s="176"/>
      <c r="K336" s="178"/>
      <c r="L336" s="177"/>
      <c r="M336" s="176"/>
      <c r="N336" s="181">
        <f>VLOOKUP($B336,Piloto!$B$79:$H$450,7,0)</f>
        <v>16485</v>
      </c>
      <c r="O336" s="175"/>
      <c r="P336" s="187">
        <f t="shared" si="62"/>
        <v>7919558.8500000006</v>
      </c>
      <c r="Q336" s="181">
        <f t="shared" si="28"/>
        <v>395977.94250000006</v>
      </c>
      <c r="R336" s="181">
        <f t="shared" si="29"/>
        <v>237586.76550000001</v>
      </c>
      <c r="S336" s="181">
        <f t="shared" si="30"/>
        <v>28977.66583215</v>
      </c>
      <c r="T336" s="181">
        <f t="shared" si="31"/>
        <v>282839.12476890004</v>
      </c>
      <c r="U336" s="181">
        <f t="shared" si="32"/>
        <v>475173.53100000002</v>
      </c>
      <c r="V336" s="174">
        <f t="shared" si="33"/>
        <v>4751869.9425004497</v>
      </c>
      <c r="X336" s="172">
        <f t="shared" si="34"/>
        <v>3167823.5400000005</v>
      </c>
      <c r="Y336" s="168" t="str">
        <f>IFERROR(VLOOKUP($B336,Piloto!$B$79:$H$396,4,0),"")</f>
        <v>Vendido</v>
      </c>
      <c r="Z336" s="182"/>
      <c r="AA336" s="182"/>
    </row>
    <row r="337" spans="1:27" ht="22.5" hidden="1" customHeight="1">
      <c r="A337" s="171" t="e">
        <f t="shared" si="27"/>
        <v>#VALUE!</v>
      </c>
      <c r="B337" s="183" t="s">
        <v>451</v>
      </c>
      <c r="C337" s="179">
        <v>404.12</v>
      </c>
      <c r="D337" s="179" t="s">
        <v>438</v>
      </c>
      <c r="E337" s="179"/>
      <c r="F337" s="179"/>
      <c r="G337" s="179"/>
      <c r="H337" s="178"/>
      <c r="I337" s="176"/>
      <c r="J337" s="176"/>
      <c r="K337" s="178"/>
      <c r="L337" s="177"/>
      <c r="M337" s="176"/>
      <c r="N337" s="181">
        <f>VLOOKUP($B337,Piloto!$B$79:$H$450,7,0)</f>
        <v>16485</v>
      </c>
      <c r="O337" s="175"/>
      <c r="P337" s="187">
        <f t="shared" si="62"/>
        <v>6661918.2000000002</v>
      </c>
      <c r="Q337" s="181">
        <f t="shared" si="28"/>
        <v>333095.91000000003</v>
      </c>
      <c r="R337" s="181">
        <f t="shared" si="29"/>
        <v>199857.546</v>
      </c>
      <c r="S337" s="181">
        <f t="shared" si="30"/>
        <v>24375.958693799999</v>
      </c>
      <c r="T337" s="181">
        <f t="shared" si="31"/>
        <v>237923.74659480003</v>
      </c>
      <c r="U337" s="181">
        <f t="shared" si="32"/>
        <v>399715.092</v>
      </c>
      <c r="V337" s="174">
        <f t="shared" si="33"/>
        <v>3997264.1726094</v>
      </c>
      <c r="X337" s="172">
        <f t="shared" si="34"/>
        <v>2664767.2800000003</v>
      </c>
      <c r="Y337" s="168" t="str">
        <f>IFERROR(VLOOKUP($B337,Piloto!$B$79:$H$396,4,0),"")</f>
        <v>Vendido</v>
      </c>
      <c r="Z337" s="182"/>
      <c r="AA337" s="182"/>
    </row>
    <row r="338" spans="1:27" ht="22.5" hidden="1" customHeight="1">
      <c r="A338" s="171">
        <f t="shared" si="27"/>
        <v>26</v>
      </c>
      <c r="B338" s="183">
        <v>26</v>
      </c>
      <c r="C338" s="179">
        <v>884.53</v>
      </c>
      <c r="D338" s="179" t="s">
        <v>439</v>
      </c>
      <c r="E338" s="179"/>
      <c r="F338" s="179"/>
      <c r="G338" s="179"/>
      <c r="H338" s="178"/>
      <c r="I338" s="176"/>
      <c r="J338" s="176"/>
      <c r="K338" s="178"/>
      <c r="L338" s="177"/>
      <c r="M338" s="176"/>
      <c r="N338" s="181">
        <f>VLOOKUP($B338,Piloto!$B$79:$H$450,7,0)</f>
        <v>16485</v>
      </c>
      <c r="O338" s="175"/>
      <c r="P338" s="187">
        <f t="shared" si="62"/>
        <v>14581477.049999999</v>
      </c>
      <c r="Q338" s="181">
        <f t="shared" si="28"/>
        <v>729073.85250000004</v>
      </c>
      <c r="R338" s="181">
        <f t="shared" si="29"/>
        <v>437444.31149999995</v>
      </c>
      <c r="S338" s="181">
        <f t="shared" si="30"/>
        <v>53353.624525949992</v>
      </c>
      <c r="T338" s="181">
        <f t="shared" si="31"/>
        <v>520762.87136370002</v>
      </c>
      <c r="U338" s="181">
        <f t="shared" si="32"/>
        <v>874888.62299999991</v>
      </c>
      <c r="V338" s="174">
        <f t="shared" si="33"/>
        <v>8749134.1151098497</v>
      </c>
      <c r="X338" s="172">
        <f t="shared" si="34"/>
        <v>5832590.8200000003</v>
      </c>
      <c r="Y338" s="168" t="str">
        <f>IFERROR(VLOOKUP($B338,Piloto!$B$79:$H$396,4,0),"")</f>
        <v>Vendido</v>
      </c>
      <c r="Z338" s="182"/>
      <c r="AA338" s="182"/>
    </row>
    <row r="339" spans="1:27" ht="22.5" hidden="1" customHeight="1">
      <c r="A339" s="171">
        <f t="shared" si="27"/>
        <v>1</v>
      </c>
      <c r="B339" s="183">
        <v>2701</v>
      </c>
      <c r="C339" s="251">
        <v>450.4</v>
      </c>
      <c r="D339" s="179" t="s">
        <v>434</v>
      </c>
      <c r="E339" s="179"/>
      <c r="F339" s="179"/>
      <c r="G339" s="179"/>
      <c r="H339" s="178"/>
      <c r="I339" s="176"/>
      <c r="J339" s="176"/>
      <c r="K339" s="178"/>
      <c r="L339" s="177"/>
      <c r="M339" s="176"/>
      <c r="N339" s="181">
        <f>VLOOKUP($B339,Piloto!$B$79:$H$450,7,0)</f>
        <v>16000</v>
      </c>
      <c r="O339" s="175"/>
      <c r="P339" s="187">
        <f t="shared" si="62"/>
        <v>7206400</v>
      </c>
      <c r="Q339" s="181">
        <f t="shared" si="28"/>
        <v>360320</v>
      </c>
      <c r="R339" s="181">
        <f t="shared" si="29"/>
        <v>216192</v>
      </c>
      <c r="S339" s="181">
        <f t="shared" si="30"/>
        <v>26368.2176</v>
      </c>
      <c r="T339" s="181">
        <f t="shared" si="31"/>
        <v>257369.36960000001</v>
      </c>
      <c r="U339" s="181">
        <f t="shared" si="32"/>
        <v>432384</v>
      </c>
      <c r="V339" s="174">
        <f t="shared" si="33"/>
        <v>4323962.5088</v>
      </c>
      <c r="X339" s="172">
        <f t="shared" si="34"/>
        <v>2882560</v>
      </c>
      <c r="Y339" s="168" t="str">
        <f>IFERROR(VLOOKUP($B339,Piloto!$B$79:$H$396,4,0),"")</f>
        <v>Vendido</v>
      </c>
      <c r="Z339" s="182"/>
      <c r="AA339" s="182"/>
    </row>
    <row r="340" spans="1:27" ht="22.5" customHeight="1">
      <c r="A340" s="171">
        <f t="shared" ref="A340:A361" si="84">RIGHT(B340,2)*1</f>
        <v>50</v>
      </c>
      <c r="B340" s="254">
        <v>250</v>
      </c>
      <c r="C340" s="241">
        <v>11.52</v>
      </c>
      <c r="D340" s="241" t="s">
        <v>452</v>
      </c>
      <c r="E340" s="179"/>
      <c r="F340" s="179"/>
      <c r="G340" s="179"/>
      <c r="H340" s="178"/>
      <c r="I340" s="176"/>
      <c r="J340" s="176"/>
      <c r="K340" s="178"/>
      <c r="L340" s="177"/>
      <c r="M340" s="176"/>
      <c r="N340" s="181">
        <f>VLOOKUP($B340,Piloto!$B$79:$H$450,7,0)</f>
        <v>9296.0009949999985</v>
      </c>
      <c r="O340" s="175"/>
      <c r="P340" s="246">
        <f t="shared" si="62"/>
        <v>107089.93146239998</v>
      </c>
      <c r="Q340" s="247">
        <f t="shared" ref="Q340:Q346" si="85">$Q$19*P340</f>
        <v>5354.4965731199991</v>
      </c>
      <c r="R340" s="247">
        <f t="shared" ref="R340:R346" si="86">$R$19*P340</f>
        <v>3212.6979438719995</v>
      </c>
      <c r="S340" s="247">
        <f t="shared" ref="S340:S346" si="87">$S$19*P340</f>
        <v>391.8420592209215</v>
      </c>
      <c r="T340" s="247">
        <f t="shared" ref="T340:T346" si="88">$T$19*P340</f>
        <v>3824.609812248153</v>
      </c>
      <c r="U340" s="247">
        <f t="shared" ref="U340:U346" si="89">$U$19*P340</f>
        <v>6425.3958877439991</v>
      </c>
      <c r="V340" s="242">
        <f t="shared" ref="V340:V346" si="90">Q340*$Q$17+R340*$R$17+T340*$T$17+U340*$U$17+S340*$S$17</f>
        <v>64255.779406274851</v>
      </c>
      <c r="W340" s="249"/>
      <c r="X340" s="245">
        <f t="shared" ref="X340:X346" si="91">$X$19*P340</f>
        <v>42835.972584959993</v>
      </c>
      <c r="Y340" s="168" t="str">
        <f>IFERROR(VLOOKUP($B340,Piloto!$B$79:$H$396,4,0),"")</f>
        <v/>
      </c>
      <c r="Z340" s="182"/>
      <c r="AA340" s="182"/>
    </row>
    <row r="341" spans="1:27" ht="22.5" customHeight="1">
      <c r="A341" s="171">
        <f t="shared" si="84"/>
        <v>51</v>
      </c>
      <c r="B341" s="254">
        <v>251</v>
      </c>
      <c r="C341" s="241">
        <v>11.52</v>
      </c>
      <c r="D341" s="241" t="s">
        <v>452</v>
      </c>
      <c r="E341" s="179"/>
      <c r="F341" s="179"/>
      <c r="G341" s="179"/>
      <c r="H341" s="178"/>
      <c r="I341" s="176"/>
      <c r="J341" s="176"/>
      <c r="K341" s="178"/>
      <c r="L341" s="177"/>
      <c r="M341" s="176"/>
      <c r="N341" s="181">
        <f>VLOOKUP($B341,Piloto!$B$79:$H$450,7,0)</f>
        <v>9296.0009949999985</v>
      </c>
      <c r="O341" s="175"/>
      <c r="P341" s="246">
        <f t="shared" si="62"/>
        <v>107089.93146239998</v>
      </c>
      <c r="Q341" s="247">
        <f t="shared" si="85"/>
        <v>5354.4965731199991</v>
      </c>
      <c r="R341" s="247">
        <f t="shared" si="86"/>
        <v>3212.6979438719995</v>
      </c>
      <c r="S341" s="247">
        <f t="shared" si="87"/>
        <v>391.8420592209215</v>
      </c>
      <c r="T341" s="247">
        <f t="shared" si="88"/>
        <v>3824.609812248153</v>
      </c>
      <c r="U341" s="247">
        <f t="shared" si="89"/>
        <v>6425.3958877439991</v>
      </c>
      <c r="V341" s="242">
        <f t="shared" si="90"/>
        <v>64255.779406274851</v>
      </c>
      <c r="W341" s="249"/>
      <c r="X341" s="245">
        <f t="shared" si="91"/>
        <v>42835.972584959993</v>
      </c>
      <c r="Y341" s="168" t="str">
        <f>IFERROR(VLOOKUP($B341,Piloto!$B$79:$H$396,4,0),"")</f>
        <v/>
      </c>
      <c r="Z341" s="182"/>
      <c r="AA341" s="182"/>
    </row>
    <row r="342" spans="1:27" ht="22.5" customHeight="1">
      <c r="A342" s="171">
        <f t="shared" si="84"/>
        <v>52</v>
      </c>
      <c r="B342" s="254">
        <v>252</v>
      </c>
      <c r="C342" s="241">
        <v>11.52</v>
      </c>
      <c r="D342" s="241" t="s">
        <v>452</v>
      </c>
      <c r="E342" s="179"/>
      <c r="F342" s="179"/>
      <c r="G342" s="179"/>
      <c r="H342" s="178"/>
      <c r="I342" s="176"/>
      <c r="J342" s="176"/>
      <c r="K342" s="178"/>
      <c r="L342" s="177"/>
      <c r="M342" s="176"/>
      <c r="N342" s="181">
        <f>VLOOKUP($B342,Piloto!$B$79:$H$450,7,0)</f>
        <v>9296.0009949999985</v>
      </c>
      <c r="O342" s="175"/>
      <c r="P342" s="246">
        <f t="shared" si="62"/>
        <v>107089.93146239998</v>
      </c>
      <c r="Q342" s="247">
        <f t="shared" si="85"/>
        <v>5354.4965731199991</v>
      </c>
      <c r="R342" s="247">
        <f t="shared" si="86"/>
        <v>3212.6979438719995</v>
      </c>
      <c r="S342" s="247">
        <f t="shared" si="87"/>
        <v>391.8420592209215</v>
      </c>
      <c r="T342" s="247">
        <f t="shared" si="88"/>
        <v>3824.609812248153</v>
      </c>
      <c r="U342" s="247">
        <f t="shared" si="89"/>
        <v>6425.3958877439991</v>
      </c>
      <c r="V342" s="242">
        <f t="shared" si="90"/>
        <v>64255.779406274851</v>
      </c>
      <c r="W342" s="249"/>
      <c r="X342" s="245">
        <f t="shared" si="91"/>
        <v>42835.972584959993</v>
      </c>
      <c r="Y342" s="168" t="str">
        <f>IFERROR(VLOOKUP($B342,Piloto!$B$79:$H$396,4,0),"")</f>
        <v/>
      </c>
      <c r="Z342" s="182"/>
      <c r="AA342" s="182"/>
    </row>
    <row r="343" spans="1:27" ht="22.5" customHeight="1">
      <c r="A343" s="171">
        <f t="shared" si="84"/>
        <v>53</v>
      </c>
      <c r="B343" s="254">
        <v>253</v>
      </c>
      <c r="C343" s="241">
        <v>11.52</v>
      </c>
      <c r="D343" s="241" t="s">
        <v>452</v>
      </c>
      <c r="E343" s="179"/>
      <c r="F343" s="179"/>
      <c r="G343" s="179"/>
      <c r="H343" s="178"/>
      <c r="I343" s="176"/>
      <c r="J343" s="176"/>
      <c r="K343" s="178"/>
      <c r="L343" s="177"/>
      <c r="M343" s="176"/>
      <c r="N343" s="181">
        <f>VLOOKUP($B343,Piloto!$B$79:$H$450,7,0)</f>
        <v>9296.0009949999985</v>
      </c>
      <c r="O343" s="175"/>
      <c r="P343" s="246">
        <f t="shared" si="62"/>
        <v>107089.93146239998</v>
      </c>
      <c r="Q343" s="247">
        <f t="shared" si="85"/>
        <v>5354.4965731199991</v>
      </c>
      <c r="R343" s="247">
        <f t="shared" si="86"/>
        <v>3212.6979438719995</v>
      </c>
      <c r="S343" s="247">
        <f t="shared" si="87"/>
        <v>391.8420592209215</v>
      </c>
      <c r="T343" s="247">
        <f t="shared" si="88"/>
        <v>3824.609812248153</v>
      </c>
      <c r="U343" s="247">
        <f t="shared" si="89"/>
        <v>6425.3958877439991</v>
      </c>
      <c r="V343" s="242">
        <f t="shared" si="90"/>
        <v>64255.779406274851</v>
      </c>
      <c r="W343" s="249"/>
      <c r="X343" s="245">
        <f t="shared" si="91"/>
        <v>42835.972584959993</v>
      </c>
      <c r="Y343" s="168" t="str">
        <f>IFERROR(VLOOKUP($B343,Piloto!$B$79:$H$396,4,0),"")</f>
        <v/>
      </c>
      <c r="Z343" s="182"/>
      <c r="AA343" s="182"/>
    </row>
    <row r="344" spans="1:27" ht="22.5" customHeight="1">
      <c r="A344" s="171">
        <f t="shared" si="84"/>
        <v>54</v>
      </c>
      <c r="B344" s="254">
        <v>254</v>
      </c>
      <c r="C344" s="241">
        <v>11.52</v>
      </c>
      <c r="D344" s="241" t="s">
        <v>452</v>
      </c>
      <c r="E344" s="179"/>
      <c r="F344" s="179"/>
      <c r="G344" s="179"/>
      <c r="H344" s="178"/>
      <c r="I344" s="176"/>
      <c r="J344" s="176"/>
      <c r="K344" s="178"/>
      <c r="L344" s="177"/>
      <c r="M344" s="176"/>
      <c r="N344" s="181">
        <f>VLOOKUP($B344,Piloto!$B$79:$H$450,7,0)</f>
        <v>9296.0009949999985</v>
      </c>
      <c r="O344" s="175"/>
      <c r="P344" s="246">
        <f t="shared" si="62"/>
        <v>107089.93146239998</v>
      </c>
      <c r="Q344" s="247">
        <f t="shared" si="85"/>
        <v>5354.4965731199991</v>
      </c>
      <c r="R344" s="247">
        <f t="shared" si="86"/>
        <v>3212.6979438719995</v>
      </c>
      <c r="S344" s="247">
        <f t="shared" si="87"/>
        <v>391.8420592209215</v>
      </c>
      <c r="T344" s="247">
        <f t="shared" si="88"/>
        <v>3824.609812248153</v>
      </c>
      <c r="U344" s="247">
        <f t="shared" si="89"/>
        <v>6425.3958877439991</v>
      </c>
      <c r="V344" s="242">
        <f t="shared" si="90"/>
        <v>64255.779406274851</v>
      </c>
      <c r="W344" s="249"/>
      <c r="X344" s="245">
        <f t="shared" si="91"/>
        <v>42835.972584959993</v>
      </c>
      <c r="Y344" s="168" t="str">
        <f>IFERROR(VLOOKUP($B344,Piloto!$B$79:$H$396,4,0),"")</f>
        <v/>
      </c>
      <c r="Z344" s="182"/>
      <c r="AA344" s="182"/>
    </row>
    <row r="345" spans="1:27" ht="22.5" customHeight="1">
      <c r="A345" s="171">
        <f t="shared" si="84"/>
        <v>55</v>
      </c>
      <c r="B345" s="254">
        <v>255</v>
      </c>
      <c r="C345" s="241">
        <v>11.52</v>
      </c>
      <c r="D345" s="241" t="s">
        <v>452</v>
      </c>
      <c r="E345" s="179"/>
      <c r="F345" s="179"/>
      <c r="G345" s="179"/>
      <c r="H345" s="178"/>
      <c r="I345" s="176"/>
      <c r="J345" s="176"/>
      <c r="K345" s="178"/>
      <c r="L345" s="177"/>
      <c r="M345" s="176"/>
      <c r="N345" s="181">
        <f>VLOOKUP($B345,Piloto!$B$79:$H$450,7,0)</f>
        <v>9296.0009949999985</v>
      </c>
      <c r="O345" s="175"/>
      <c r="P345" s="246">
        <f t="shared" si="62"/>
        <v>107089.93146239998</v>
      </c>
      <c r="Q345" s="247">
        <f t="shared" si="85"/>
        <v>5354.4965731199991</v>
      </c>
      <c r="R345" s="247">
        <f t="shared" si="86"/>
        <v>3212.6979438719995</v>
      </c>
      <c r="S345" s="247">
        <f t="shared" si="87"/>
        <v>391.8420592209215</v>
      </c>
      <c r="T345" s="247">
        <f t="shared" si="88"/>
        <v>3824.609812248153</v>
      </c>
      <c r="U345" s="247">
        <f t="shared" si="89"/>
        <v>6425.3958877439991</v>
      </c>
      <c r="V345" s="242">
        <f t="shared" si="90"/>
        <v>64255.779406274851</v>
      </c>
      <c r="W345" s="249"/>
      <c r="X345" s="245">
        <f t="shared" si="91"/>
        <v>42835.972584959993</v>
      </c>
      <c r="Y345" s="168" t="str">
        <f>IFERROR(VLOOKUP($B345,Piloto!$B$79:$H$396,4,0),"")</f>
        <v/>
      </c>
      <c r="Z345" s="182"/>
      <c r="AA345" s="182"/>
    </row>
    <row r="346" spans="1:27" ht="22.5" customHeight="1">
      <c r="A346" s="171">
        <f t="shared" si="84"/>
        <v>56</v>
      </c>
      <c r="B346" s="254">
        <v>256</v>
      </c>
      <c r="C346" s="241">
        <v>11.52</v>
      </c>
      <c r="D346" s="241" t="s">
        <v>452</v>
      </c>
      <c r="E346" s="179"/>
      <c r="F346" s="179"/>
      <c r="G346" s="179"/>
      <c r="H346" s="178"/>
      <c r="I346" s="176"/>
      <c r="J346" s="176"/>
      <c r="K346" s="178"/>
      <c r="L346" s="177"/>
      <c r="M346" s="176"/>
      <c r="N346" s="181">
        <f>VLOOKUP($B346,Piloto!$B$79:$H$450,7,0)</f>
        <v>9296.0009949999985</v>
      </c>
      <c r="O346" s="175"/>
      <c r="P346" s="246">
        <f t="shared" si="62"/>
        <v>107089.93146239998</v>
      </c>
      <c r="Q346" s="247">
        <f t="shared" si="85"/>
        <v>5354.4965731199991</v>
      </c>
      <c r="R346" s="247">
        <f t="shared" si="86"/>
        <v>3212.6979438719995</v>
      </c>
      <c r="S346" s="247">
        <f t="shared" si="87"/>
        <v>391.8420592209215</v>
      </c>
      <c r="T346" s="247">
        <f t="shared" si="88"/>
        <v>3824.609812248153</v>
      </c>
      <c r="U346" s="247">
        <f t="shared" si="89"/>
        <v>6425.3958877439991</v>
      </c>
      <c r="V346" s="242">
        <f t="shared" si="90"/>
        <v>64255.779406274851</v>
      </c>
      <c r="W346" s="249"/>
      <c r="X346" s="245">
        <f t="shared" si="91"/>
        <v>42835.972584959993</v>
      </c>
      <c r="Y346" s="168" t="str">
        <f>IFERROR(VLOOKUP($B346,Piloto!$B$79:$H$396,4,0),"")</f>
        <v/>
      </c>
      <c r="Z346" s="182"/>
      <c r="AA346" s="182"/>
    </row>
    <row r="347" spans="1:27" ht="22.5" customHeight="1">
      <c r="A347" s="171">
        <f t="shared" si="84"/>
        <v>57</v>
      </c>
      <c r="B347" s="254">
        <v>257</v>
      </c>
      <c r="C347" s="241">
        <v>11.52</v>
      </c>
      <c r="D347" s="241" t="s">
        <v>452</v>
      </c>
      <c r="E347" s="179"/>
      <c r="F347" s="179"/>
      <c r="G347" s="179"/>
      <c r="H347" s="178"/>
      <c r="I347" s="176"/>
      <c r="J347" s="176"/>
      <c r="K347" s="178"/>
      <c r="L347" s="177"/>
      <c r="M347" s="176"/>
      <c r="N347" s="181">
        <f>VLOOKUP($B347,Piloto!$B$79:$H$450,7,0)</f>
        <v>9296.0009949999985</v>
      </c>
      <c r="O347" s="175"/>
      <c r="P347" s="246">
        <f t="shared" si="62"/>
        <v>107089.93146239998</v>
      </c>
      <c r="Q347" s="247">
        <f t="shared" ref="Q347:Q393" si="92">$Q$19*P347</f>
        <v>5354.4965731199991</v>
      </c>
      <c r="R347" s="247">
        <f t="shared" ref="R347:R393" si="93">$R$19*P347</f>
        <v>3212.6979438719995</v>
      </c>
      <c r="S347" s="247">
        <f t="shared" ref="S347:S393" si="94">$S$19*P347</f>
        <v>391.8420592209215</v>
      </c>
      <c r="T347" s="247">
        <f t="shared" ref="T347:T393" si="95">$T$19*P347</f>
        <v>3824.609812248153</v>
      </c>
      <c r="U347" s="247">
        <f t="shared" ref="U347:U393" si="96">$U$19*P347</f>
        <v>6425.3958877439991</v>
      </c>
      <c r="V347" s="242">
        <f t="shared" ref="V347:V393" si="97">Q347*$Q$17+R347*$R$17+T347*$T$17+U347*$U$17+S347*$S$17</f>
        <v>64255.779406274851</v>
      </c>
      <c r="W347" s="249"/>
      <c r="X347" s="245">
        <f t="shared" ref="X347:X393" si="98">$X$19*P347</f>
        <v>42835.972584959993</v>
      </c>
      <c r="Y347" s="168" t="str">
        <f>IFERROR(VLOOKUP($B347,Piloto!$B$79:$H$396,4,0),"")</f>
        <v/>
      </c>
      <c r="Z347" s="182"/>
      <c r="AA347" s="182"/>
    </row>
    <row r="348" spans="1:27" ht="22.5" customHeight="1">
      <c r="A348" s="171">
        <f t="shared" si="84"/>
        <v>58</v>
      </c>
      <c r="B348" s="254">
        <v>258</v>
      </c>
      <c r="C348" s="241">
        <v>11.52</v>
      </c>
      <c r="D348" s="241" t="s">
        <v>452</v>
      </c>
      <c r="E348" s="179"/>
      <c r="F348" s="179"/>
      <c r="G348" s="179"/>
      <c r="H348" s="178"/>
      <c r="I348" s="176"/>
      <c r="J348" s="176"/>
      <c r="K348" s="178"/>
      <c r="L348" s="177"/>
      <c r="M348" s="176"/>
      <c r="N348" s="181">
        <f>VLOOKUP($B348,Piloto!$B$79:$H$450,7,0)</f>
        <v>9296.0009949999985</v>
      </c>
      <c r="O348" s="175"/>
      <c r="P348" s="246">
        <f t="shared" ref="P348:P393" si="99">C348*N348</f>
        <v>107089.93146239998</v>
      </c>
      <c r="Q348" s="247">
        <f t="shared" si="92"/>
        <v>5354.4965731199991</v>
      </c>
      <c r="R348" s="247">
        <f t="shared" si="93"/>
        <v>3212.6979438719995</v>
      </c>
      <c r="S348" s="247">
        <f t="shared" si="94"/>
        <v>391.8420592209215</v>
      </c>
      <c r="T348" s="247">
        <f t="shared" si="95"/>
        <v>3824.609812248153</v>
      </c>
      <c r="U348" s="247">
        <f t="shared" si="96"/>
        <v>6425.3958877439991</v>
      </c>
      <c r="V348" s="242">
        <f t="shared" si="97"/>
        <v>64255.779406274851</v>
      </c>
      <c r="W348" s="249"/>
      <c r="X348" s="245">
        <f t="shared" si="98"/>
        <v>42835.972584959993</v>
      </c>
      <c r="Y348" s="168" t="str">
        <f>IFERROR(VLOOKUP($B348,Piloto!$B$79:$H$396,4,0),"")</f>
        <v/>
      </c>
      <c r="Z348" s="182"/>
      <c r="AA348" s="182"/>
    </row>
    <row r="349" spans="1:27" ht="22.5" customHeight="1">
      <c r="A349" s="171">
        <f t="shared" si="84"/>
        <v>59</v>
      </c>
      <c r="B349" s="254">
        <v>259</v>
      </c>
      <c r="C349" s="241">
        <v>11.52</v>
      </c>
      <c r="D349" s="241" t="s">
        <v>452</v>
      </c>
      <c r="E349" s="179"/>
      <c r="F349" s="179"/>
      <c r="G349" s="179"/>
      <c r="H349" s="178"/>
      <c r="I349" s="176"/>
      <c r="J349" s="176"/>
      <c r="K349" s="178"/>
      <c r="L349" s="177"/>
      <c r="M349" s="176"/>
      <c r="N349" s="181">
        <f>VLOOKUP($B349,Piloto!$B$79:$H$450,7,0)</f>
        <v>9296.0009949999985</v>
      </c>
      <c r="O349" s="175"/>
      <c r="P349" s="246">
        <f t="shared" si="99"/>
        <v>107089.93146239998</v>
      </c>
      <c r="Q349" s="247">
        <f t="shared" si="92"/>
        <v>5354.4965731199991</v>
      </c>
      <c r="R349" s="247">
        <f t="shared" si="93"/>
        <v>3212.6979438719995</v>
      </c>
      <c r="S349" s="247">
        <f t="shared" si="94"/>
        <v>391.8420592209215</v>
      </c>
      <c r="T349" s="247">
        <f t="shared" si="95"/>
        <v>3824.609812248153</v>
      </c>
      <c r="U349" s="247">
        <f t="shared" si="96"/>
        <v>6425.3958877439991</v>
      </c>
      <c r="V349" s="242">
        <f t="shared" si="97"/>
        <v>64255.779406274851</v>
      </c>
      <c r="W349" s="249"/>
      <c r="X349" s="245">
        <f t="shared" si="98"/>
        <v>42835.972584959993</v>
      </c>
      <c r="Y349" s="168" t="str">
        <f>IFERROR(VLOOKUP($B349,Piloto!$B$79:$H$396,4,0),"")</f>
        <v/>
      </c>
      <c r="Z349" s="182"/>
      <c r="AA349" s="182"/>
    </row>
    <row r="350" spans="1:27" ht="22.5" customHeight="1">
      <c r="A350" s="171">
        <f t="shared" si="84"/>
        <v>60</v>
      </c>
      <c r="B350" s="254">
        <v>260</v>
      </c>
      <c r="C350" s="241">
        <v>11.52</v>
      </c>
      <c r="D350" s="241" t="s">
        <v>452</v>
      </c>
      <c r="E350" s="179"/>
      <c r="F350" s="179"/>
      <c r="G350" s="179"/>
      <c r="H350" s="178"/>
      <c r="I350" s="176"/>
      <c r="J350" s="176"/>
      <c r="K350" s="178"/>
      <c r="L350" s="177"/>
      <c r="M350" s="176"/>
      <c r="N350" s="181">
        <f>VLOOKUP($B350,Piloto!$B$79:$H$450,7,0)</f>
        <v>8680.5499999999993</v>
      </c>
      <c r="O350" s="175"/>
      <c r="P350" s="246">
        <f t="shared" si="99"/>
        <v>99999.935999999987</v>
      </c>
      <c r="Q350" s="247">
        <f t="shared" si="92"/>
        <v>4999.9967999999999</v>
      </c>
      <c r="R350" s="247">
        <f t="shared" si="93"/>
        <v>2999.9980799999994</v>
      </c>
      <c r="S350" s="247">
        <f t="shared" si="94"/>
        <v>365.89976582399993</v>
      </c>
      <c r="T350" s="247">
        <f t="shared" si="95"/>
        <v>3571.3977143039997</v>
      </c>
      <c r="U350" s="247">
        <f t="shared" si="96"/>
        <v>5999.9961599999988</v>
      </c>
      <c r="V350" s="242">
        <f t="shared" si="97"/>
        <v>60001.661598911982</v>
      </c>
      <c r="W350" s="249"/>
      <c r="X350" s="245">
        <f t="shared" si="98"/>
        <v>39999.974399999999</v>
      </c>
      <c r="Y350" s="168" t="str">
        <f>IFERROR(VLOOKUP($B350,Piloto!$B$79:$H$396,4,0),"")</f>
        <v/>
      </c>
      <c r="Z350" s="182"/>
      <c r="AA350" s="182"/>
    </row>
    <row r="351" spans="1:27" ht="22.5" customHeight="1">
      <c r="A351" s="171">
        <f t="shared" si="84"/>
        <v>61</v>
      </c>
      <c r="B351" s="254">
        <v>261</v>
      </c>
      <c r="C351" s="241">
        <v>11.52</v>
      </c>
      <c r="D351" s="241" t="s">
        <v>452</v>
      </c>
      <c r="E351" s="179"/>
      <c r="F351" s="179"/>
      <c r="G351" s="179"/>
      <c r="H351" s="178"/>
      <c r="I351" s="176"/>
      <c r="J351" s="176"/>
      <c r="K351" s="178"/>
      <c r="L351" s="177"/>
      <c r="M351" s="176"/>
      <c r="N351" s="181">
        <f>VLOOKUP($B351,Piloto!$B$79:$H$450,7,0)</f>
        <v>8680.5499999999993</v>
      </c>
      <c r="O351" s="175"/>
      <c r="P351" s="246">
        <f t="shared" si="99"/>
        <v>99999.935999999987</v>
      </c>
      <c r="Q351" s="247">
        <f t="shared" si="92"/>
        <v>4999.9967999999999</v>
      </c>
      <c r="R351" s="247">
        <f t="shared" si="93"/>
        <v>2999.9980799999994</v>
      </c>
      <c r="S351" s="247">
        <f t="shared" si="94"/>
        <v>365.89976582399993</v>
      </c>
      <c r="T351" s="247">
        <f t="shared" si="95"/>
        <v>3571.3977143039997</v>
      </c>
      <c r="U351" s="247">
        <f t="shared" si="96"/>
        <v>5999.9961599999988</v>
      </c>
      <c r="V351" s="242">
        <f t="shared" si="97"/>
        <v>60001.661598911982</v>
      </c>
      <c r="W351" s="249"/>
      <c r="X351" s="245">
        <f t="shared" si="98"/>
        <v>39999.974399999999</v>
      </c>
      <c r="Y351" s="168" t="str">
        <f>IFERROR(VLOOKUP($B351,Piloto!$B$79:$H$396,4,0),"")</f>
        <v/>
      </c>
      <c r="Z351" s="182"/>
      <c r="AA351" s="182"/>
    </row>
    <row r="352" spans="1:27" ht="22.5" customHeight="1">
      <c r="A352" s="171">
        <f t="shared" si="84"/>
        <v>62</v>
      </c>
      <c r="B352" s="254">
        <v>262</v>
      </c>
      <c r="C352" s="241">
        <v>11.52</v>
      </c>
      <c r="D352" s="241" t="s">
        <v>452</v>
      </c>
      <c r="E352" s="179"/>
      <c r="F352" s="179"/>
      <c r="G352" s="179"/>
      <c r="H352" s="178"/>
      <c r="I352" s="176"/>
      <c r="J352" s="176"/>
      <c r="K352" s="178"/>
      <c r="L352" s="177"/>
      <c r="M352" s="176"/>
      <c r="N352" s="181">
        <f>VLOOKUP($B352,Piloto!$B$79:$H$450,7,0)</f>
        <v>9296.0009949999985</v>
      </c>
      <c r="O352" s="175"/>
      <c r="P352" s="246">
        <f t="shared" si="99"/>
        <v>107089.93146239998</v>
      </c>
      <c r="Q352" s="247">
        <f t="shared" si="92"/>
        <v>5354.4965731199991</v>
      </c>
      <c r="R352" s="247">
        <f t="shared" si="93"/>
        <v>3212.6979438719995</v>
      </c>
      <c r="S352" s="247">
        <f t="shared" si="94"/>
        <v>391.8420592209215</v>
      </c>
      <c r="T352" s="247">
        <f t="shared" si="95"/>
        <v>3824.609812248153</v>
      </c>
      <c r="U352" s="247">
        <f t="shared" si="96"/>
        <v>6425.3958877439991</v>
      </c>
      <c r="V352" s="242">
        <f t="shared" si="97"/>
        <v>64255.779406274851</v>
      </c>
      <c r="W352" s="249"/>
      <c r="X352" s="245">
        <f t="shared" si="98"/>
        <v>42835.972584959993</v>
      </c>
      <c r="Y352" s="168" t="str">
        <f>IFERROR(VLOOKUP($B352,Piloto!$B$79:$H$396,4,0),"")</f>
        <v/>
      </c>
      <c r="Z352" s="182"/>
      <c r="AA352" s="182"/>
    </row>
    <row r="353" spans="1:27" ht="22.5" customHeight="1">
      <c r="A353" s="171">
        <f t="shared" si="84"/>
        <v>63</v>
      </c>
      <c r="B353" s="254">
        <v>263</v>
      </c>
      <c r="C353" s="241">
        <v>11.52</v>
      </c>
      <c r="D353" s="241" t="s">
        <v>452</v>
      </c>
      <c r="E353" s="179"/>
      <c r="F353" s="179"/>
      <c r="G353" s="179"/>
      <c r="H353" s="178"/>
      <c r="I353" s="176"/>
      <c r="J353" s="176"/>
      <c r="K353" s="178"/>
      <c r="L353" s="177"/>
      <c r="M353" s="176"/>
      <c r="N353" s="181">
        <f>VLOOKUP($B353,Piloto!$B$79:$H$450,7,0)</f>
        <v>9296.0009949999985</v>
      </c>
      <c r="O353" s="175"/>
      <c r="P353" s="246">
        <f t="shared" si="99"/>
        <v>107089.93146239998</v>
      </c>
      <c r="Q353" s="247">
        <f t="shared" si="92"/>
        <v>5354.4965731199991</v>
      </c>
      <c r="R353" s="247">
        <f t="shared" si="93"/>
        <v>3212.6979438719995</v>
      </c>
      <c r="S353" s="247">
        <f t="shared" si="94"/>
        <v>391.8420592209215</v>
      </c>
      <c r="T353" s="247">
        <f t="shared" si="95"/>
        <v>3824.609812248153</v>
      </c>
      <c r="U353" s="247">
        <f t="shared" si="96"/>
        <v>6425.3958877439991</v>
      </c>
      <c r="V353" s="242">
        <f t="shared" si="97"/>
        <v>64255.779406274851</v>
      </c>
      <c r="W353" s="249"/>
      <c r="X353" s="245">
        <f t="shared" si="98"/>
        <v>42835.972584959993</v>
      </c>
      <c r="Y353" s="168" t="str">
        <f>IFERROR(VLOOKUP($B353,Piloto!$B$79:$H$396,4,0),"")</f>
        <v/>
      </c>
      <c r="Z353" s="182"/>
      <c r="AA353" s="182"/>
    </row>
    <row r="354" spans="1:27" ht="22.5" customHeight="1">
      <c r="A354" s="171">
        <f t="shared" si="84"/>
        <v>64</v>
      </c>
      <c r="B354" s="254">
        <v>264</v>
      </c>
      <c r="C354" s="241">
        <v>11.52</v>
      </c>
      <c r="D354" s="241" t="s">
        <v>452</v>
      </c>
      <c r="E354" s="179"/>
      <c r="F354" s="179"/>
      <c r="G354" s="179"/>
      <c r="H354" s="178"/>
      <c r="I354" s="176"/>
      <c r="J354" s="176"/>
      <c r="K354" s="178"/>
      <c r="L354" s="177"/>
      <c r="M354" s="176"/>
      <c r="N354" s="181">
        <f>VLOOKUP($B354,Piloto!$B$79:$H$450,7,0)</f>
        <v>8680.5499999999993</v>
      </c>
      <c r="O354" s="175"/>
      <c r="P354" s="246">
        <f t="shared" si="99"/>
        <v>99999.935999999987</v>
      </c>
      <c r="Q354" s="247">
        <f t="shared" si="92"/>
        <v>4999.9967999999999</v>
      </c>
      <c r="R354" s="247">
        <f t="shared" si="93"/>
        <v>2999.9980799999994</v>
      </c>
      <c r="S354" s="247">
        <f t="shared" si="94"/>
        <v>365.89976582399993</v>
      </c>
      <c r="T354" s="247">
        <f t="shared" si="95"/>
        <v>3571.3977143039997</v>
      </c>
      <c r="U354" s="247">
        <f t="shared" si="96"/>
        <v>5999.9961599999988</v>
      </c>
      <c r="V354" s="242">
        <f t="shared" si="97"/>
        <v>60001.661598911982</v>
      </c>
      <c r="W354" s="249"/>
      <c r="X354" s="245">
        <f t="shared" si="98"/>
        <v>39999.974399999999</v>
      </c>
      <c r="Y354" s="168" t="str">
        <f>IFERROR(VLOOKUP($B354,Piloto!$B$79:$H$396,4,0),"")</f>
        <v/>
      </c>
      <c r="Z354" s="182"/>
      <c r="AA354" s="182"/>
    </row>
    <row r="355" spans="1:27" ht="22.5" customHeight="1">
      <c r="A355" s="171">
        <f t="shared" si="84"/>
        <v>65</v>
      </c>
      <c r="B355" s="254">
        <v>265</v>
      </c>
      <c r="C355" s="241">
        <v>11.52</v>
      </c>
      <c r="D355" s="241" t="s">
        <v>452</v>
      </c>
      <c r="E355" s="179"/>
      <c r="F355" s="179"/>
      <c r="G355" s="179"/>
      <c r="H355" s="178"/>
      <c r="I355" s="176"/>
      <c r="J355" s="176"/>
      <c r="K355" s="178"/>
      <c r="L355" s="177"/>
      <c r="M355" s="176"/>
      <c r="N355" s="181">
        <f>VLOOKUP($B355,Piloto!$B$79:$H$450,7,0)</f>
        <v>8680.5499999999993</v>
      </c>
      <c r="O355" s="175"/>
      <c r="P355" s="246">
        <f t="shared" si="99"/>
        <v>99999.935999999987</v>
      </c>
      <c r="Q355" s="247">
        <f t="shared" si="92"/>
        <v>4999.9967999999999</v>
      </c>
      <c r="R355" s="247">
        <f t="shared" si="93"/>
        <v>2999.9980799999994</v>
      </c>
      <c r="S355" s="247">
        <f t="shared" si="94"/>
        <v>365.89976582399993</v>
      </c>
      <c r="T355" s="247">
        <f t="shared" si="95"/>
        <v>3571.3977143039997</v>
      </c>
      <c r="U355" s="247">
        <f t="shared" si="96"/>
        <v>5999.9961599999988</v>
      </c>
      <c r="V355" s="242">
        <f t="shared" si="97"/>
        <v>60001.661598911982</v>
      </c>
      <c r="W355" s="249"/>
      <c r="X355" s="245">
        <f t="shared" si="98"/>
        <v>39999.974399999999</v>
      </c>
      <c r="Y355" s="168" t="str">
        <f>IFERROR(VLOOKUP($B355,Piloto!$B$79:$H$396,4,0),"")</f>
        <v/>
      </c>
      <c r="Z355" s="182"/>
      <c r="AA355" s="182"/>
    </row>
    <row r="356" spans="1:27" ht="22.5" customHeight="1">
      <c r="A356" s="171">
        <f t="shared" si="84"/>
        <v>66</v>
      </c>
      <c r="B356" s="254">
        <v>266</v>
      </c>
      <c r="C356" s="241">
        <v>11.52</v>
      </c>
      <c r="D356" s="241" t="s">
        <v>452</v>
      </c>
      <c r="E356" s="179"/>
      <c r="F356" s="179"/>
      <c r="G356" s="179"/>
      <c r="H356" s="178"/>
      <c r="I356" s="176"/>
      <c r="J356" s="176"/>
      <c r="K356" s="178"/>
      <c r="L356" s="177"/>
      <c r="M356" s="176"/>
      <c r="N356" s="181">
        <f>VLOOKUP($B356,Piloto!$B$79:$H$450,7,0)</f>
        <v>9296.0009949999985</v>
      </c>
      <c r="O356" s="175"/>
      <c r="P356" s="246">
        <f t="shared" si="99"/>
        <v>107089.93146239998</v>
      </c>
      <c r="Q356" s="247">
        <f t="shared" si="92"/>
        <v>5354.4965731199991</v>
      </c>
      <c r="R356" s="247">
        <f t="shared" si="93"/>
        <v>3212.6979438719995</v>
      </c>
      <c r="S356" s="247">
        <f t="shared" si="94"/>
        <v>391.8420592209215</v>
      </c>
      <c r="T356" s="247">
        <f t="shared" si="95"/>
        <v>3824.609812248153</v>
      </c>
      <c r="U356" s="247">
        <f t="shared" si="96"/>
        <v>6425.3958877439991</v>
      </c>
      <c r="V356" s="242">
        <f t="shared" si="97"/>
        <v>64255.779406274851</v>
      </c>
      <c r="W356" s="249"/>
      <c r="X356" s="245">
        <f t="shared" si="98"/>
        <v>42835.972584959993</v>
      </c>
      <c r="Y356" s="168" t="str">
        <f>IFERROR(VLOOKUP($B356,Piloto!$B$79:$H$396,4,0),"")</f>
        <v/>
      </c>
      <c r="Z356" s="182"/>
      <c r="AA356" s="182"/>
    </row>
    <row r="357" spans="1:27" ht="22.5" customHeight="1">
      <c r="A357" s="171">
        <f t="shared" si="84"/>
        <v>67</v>
      </c>
      <c r="B357" s="254">
        <v>267</v>
      </c>
      <c r="C357" s="241">
        <v>11.52</v>
      </c>
      <c r="D357" s="241" t="s">
        <v>452</v>
      </c>
      <c r="E357" s="179"/>
      <c r="F357" s="179"/>
      <c r="G357" s="179"/>
      <c r="H357" s="178"/>
      <c r="I357" s="176"/>
      <c r="J357" s="176"/>
      <c r="K357" s="178"/>
      <c r="L357" s="177"/>
      <c r="M357" s="176"/>
      <c r="N357" s="181">
        <f>VLOOKUP($B357,Piloto!$B$79:$H$450,7,0)</f>
        <v>9296.0009949999985</v>
      </c>
      <c r="O357" s="175"/>
      <c r="P357" s="246">
        <f t="shared" si="99"/>
        <v>107089.93146239998</v>
      </c>
      <c r="Q357" s="247">
        <f t="shared" si="92"/>
        <v>5354.4965731199991</v>
      </c>
      <c r="R357" s="247">
        <f t="shared" si="93"/>
        <v>3212.6979438719995</v>
      </c>
      <c r="S357" s="247">
        <f t="shared" si="94"/>
        <v>391.8420592209215</v>
      </c>
      <c r="T357" s="247">
        <f t="shared" si="95"/>
        <v>3824.609812248153</v>
      </c>
      <c r="U357" s="247">
        <f t="shared" si="96"/>
        <v>6425.3958877439991</v>
      </c>
      <c r="V357" s="242">
        <f t="shared" si="97"/>
        <v>64255.779406274851</v>
      </c>
      <c r="W357" s="249"/>
      <c r="X357" s="245">
        <f t="shared" si="98"/>
        <v>42835.972584959993</v>
      </c>
      <c r="Y357" s="168" t="str">
        <f>IFERROR(VLOOKUP($B357,Piloto!$B$79:$H$396,4,0),"")</f>
        <v/>
      </c>
      <c r="Z357" s="182"/>
      <c r="AA357" s="182"/>
    </row>
    <row r="358" spans="1:27" ht="22.5" customHeight="1">
      <c r="A358" s="171">
        <f t="shared" si="84"/>
        <v>68</v>
      </c>
      <c r="B358" s="254">
        <v>268</v>
      </c>
      <c r="C358" s="241">
        <v>11.52</v>
      </c>
      <c r="D358" s="241" t="s">
        <v>452</v>
      </c>
      <c r="E358" s="179"/>
      <c r="F358" s="179"/>
      <c r="G358" s="179"/>
      <c r="H358" s="178"/>
      <c r="I358" s="176"/>
      <c r="J358" s="176"/>
      <c r="K358" s="178"/>
      <c r="L358" s="177"/>
      <c r="M358" s="176"/>
      <c r="N358" s="181">
        <f>VLOOKUP($B358,Piloto!$B$79:$H$450,7,0)</f>
        <v>9296.0009949999985</v>
      </c>
      <c r="O358" s="175"/>
      <c r="P358" s="246">
        <f t="shared" si="99"/>
        <v>107089.93146239998</v>
      </c>
      <c r="Q358" s="247">
        <f t="shared" si="92"/>
        <v>5354.4965731199991</v>
      </c>
      <c r="R358" s="247">
        <f t="shared" si="93"/>
        <v>3212.6979438719995</v>
      </c>
      <c r="S358" s="247">
        <f t="shared" si="94"/>
        <v>391.8420592209215</v>
      </c>
      <c r="T358" s="247">
        <f t="shared" si="95"/>
        <v>3824.609812248153</v>
      </c>
      <c r="U358" s="247">
        <f t="shared" si="96"/>
        <v>6425.3958877439991</v>
      </c>
      <c r="V358" s="242">
        <f t="shared" si="97"/>
        <v>64255.779406274851</v>
      </c>
      <c r="W358" s="249"/>
      <c r="X358" s="245">
        <f t="shared" si="98"/>
        <v>42835.972584959993</v>
      </c>
      <c r="Y358" s="168" t="str">
        <f>IFERROR(VLOOKUP($B358,Piloto!$B$79:$H$396,4,0),"")</f>
        <v/>
      </c>
      <c r="Z358" s="182"/>
      <c r="AA358" s="182"/>
    </row>
    <row r="359" spans="1:27" ht="22.5" customHeight="1">
      <c r="A359" s="171">
        <f t="shared" si="84"/>
        <v>69</v>
      </c>
      <c r="B359" s="254">
        <v>269</v>
      </c>
      <c r="C359" s="241">
        <v>11.52</v>
      </c>
      <c r="D359" s="241" t="s">
        <v>452</v>
      </c>
      <c r="E359" s="179"/>
      <c r="F359" s="179"/>
      <c r="G359" s="179"/>
      <c r="H359" s="178"/>
      <c r="I359" s="176"/>
      <c r="J359" s="176"/>
      <c r="K359" s="178"/>
      <c r="L359" s="177"/>
      <c r="M359" s="176"/>
      <c r="N359" s="181">
        <f>VLOOKUP($B359,Piloto!$B$79:$H$450,7,0)</f>
        <v>9296.0009949999985</v>
      </c>
      <c r="O359" s="175"/>
      <c r="P359" s="246">
        <f t="shared" si="99"/>
        <v>107089.93146239998</v>
      </c>
      <c r="Q359" s="247">
        <f t="shared" si="92"/>
        <v>5354.4965731199991</v>
      </c>
      <c r="R359" s="247">
        <f t="shared" si="93"/>
        <v>3212.6979438719995</v>
      </c>
      <c r="S359" s="247">
        <f t="shared" si="94"/>
        <v>391.8420592209215</v>
      </c>
      <c r="T359" s="247">
        <f t="shared" si="95"/>
        <v>3824.609812248153</v>
      </c>
      <c r="U359" s="247">
        <f t="shared" si="96"/>
        <v>6425.3958877439991</v>
      </c>
      <c r="V359" s="242">
        <f t="shared" si="97"/>
        <v>64255.779406274851</v>
      </c>
      <c r="W359" s="249"/>
      <c r="X359" s="245">
        <f t="shared" si="98"/>
        <v>42835.972584959993</v>
      </c>
      <c r="Y359" s="168" t="str">
        <f>IFERROR(VLOOKUP($B359,Piloto!$B$79:$H$396,4,0),"")</f>
        <v/>
      </c>
      <c r="Z359" s="182"/>
      <c r="AA359" s="182"/>
    </row>
    <row r="360" spans="1:27" ht="22.5" customHeight="1">
      <c r="A360" s="171">
        <f t="shared" si="84"/>
        <v>70</v>
      </c>
      <c r="B360" s="254">
        <v>270</v>
      </c>
      <c r="C360" s="241">
        <v>11.52</v>
      </c>
      <c r="D360" s="241" t="s">
        <v>452</v>
      </c>
      <c r="E360" s="179"/>
      <c r="F360" s="179"/>
      <c r="G360" s="179"/>
      <c r="H360" s="178"/>
      <c r="I360" s="176"/>
      <c r="J360" s="176"/>
      <c r="K360" s="178"/>
      <c r="L360" s="177"/>
      <c r="M360" s="176"/>
      <c r="N360" s="181">
        <f>VLOOKUP($B360,Piloto!$B$79:$H$450,7,0)</f>
        <v>9296.0009949999985</v>
      </c>
      <c r="O360" s="175"/>
      <c r="P360" s="246">
        <f t="shared" si="99"/>
        <v>107089.93146239998</v>
      </c>
      <c r="Q360" s="247">
        <f t="shared" si="92"/>
        <v>5354.4965731199991</v>
      </c>
      <c r="R360" s="247">
        <f t="shared" si="93"/>
        <v>3212.6979438719995</v>
      </c>
      <c r="S360" s="247">
        <f t="shared" si="94"/>
        <v>391.8420592209215</v>
      </c>
      <c r="T360" s="247">
        <f t="shared" si="95"/>
        <v>3824.609812248153</v>
      </c>
      <c r="U360" s="247">
        <f t="shared" si="96"/>
        <v>6425.3958877439991</v>
      </c>
      <c r="V360" s="242">
        <f t="shared" si="97"/>
        <v>64255.779406274851</v>
      </c>
      <c r="W360" s="249"/>
      <c r="X360" s="245">
        <f t="shared" si="98"/>
        <v>42835.972584959993</v>
      </c>
      <c r="Y360" s="168" t="str">
        <f>IFERROR(VLOOKUP($B360,Piloto!$B$79:$H$396,4,0),"")</f>
        <v/>
      </c>
      <c r="Z360" s="182"/>
      <c r="AA360" s="182"/>
    </row>
    <row r="361" spans="1:27" ht="22.5" customHeight="1">
      <c r="A361" s="171">
        <f t="shared" si="84"/>
        <v>71</v>
      </c>
      <c r="B361" s="254">
        <v>271</v>
      </c>
      <c r="C361" s="241">
        <v>11.52</v>
      </c>
      <c r="D361" s="241" t="s">
        <v>452</v>
      </c>
      <c r="E361" s="179"/>
      <c r="F361" s="179"/>
      <c r="G361" s="179"/>
      <c r="H361" s="178"/>
      <c r="I361" s="176"/>
      <c r="J361" s="176"/>
      <c r="K361" s="178"/>
      <c r="L361" s="177"/>
      <c r="M361" s="176"/>
      <c r="N361" s="181">
        <f>VLOOKUP($B361,Piloto!$B$79:$H$450,7,0)</f>
        <v>9296.0009949999985</v>
      </c>
      <c r="O361" s="175"/>
      <c r="P361" s="246">
        <f t="shared" si="99"/>
        <v>107089.93146239998</v>
      </c>
      <c r="Q361" s="247">
        <f t="shared" si="92"/>
        <v>5354.4965731199991</v>
      </c>
      <c r="R361" s="247">
        <f t="shared" si="93"/>
        <v>3212.6979438719995</v>
      </c>
      <c r="S361" s="247">
        <f t="shared" si="94"/>
        <v>391.8420592209215</v>
      </c>
      <c r="T361" s="247">
        <f t="shared" si="95"/>
        <v>3824.609812248153</v>
      </c>
      <c r="U361" s="247">
        <f t="shared" si="96"/>
        <v>6425.3958877439991</v>
      </c>
      <c r="V361" s="242">
        <f t="shared" si="97"/>
        <v>64255.779406274851</v>
      </c>
      <c r="W361" s="249"/>
      <c r="X361" s="245">
        <f t="shared" si="98"/>
        <v>42835.972584959993</v>
      </c>
      <c r="Y361" s="168" t="str">
        <f>IFERROR(VLOOKUP($B361,Piloto!$B$79:$H$396,4,0),"")</f>
        <v/>
      </c>
      <c r="Z361" s="182"/>
      <c r="AA361" s="182"/>
    </row>
    <row r="362" spans="1:27" ht="22.5" customHeight="1">
      <c r="A362" s="171">
        <f t="shared" ref="A362:A393" si="100">RIGHT(B362,2)*1</f>
        <v>72</v>
      </c>
      <c r="B362" s="254">
        <v>272</v>
      </c>
      <c r="C362" s="241">
        <v>11.52</v>
      </c>
      <c r="D362" s="241" t="s">
        <v>453</v>
      </c>
      <c r="E362" s="179"/>
      <c r="F362" s="179"/>
      <c r="G362" s="179"/>
      <c r="H362" s="178"/>
      <c r="I362" s="176"/>
      <c r="J362" s="176"/>
      <c r="K362" s="178"/>
      <c r="L362" s="177"/>
      <c r="M362" s="176"/>
      <c r="N362" s="181">
        <f>VLOOKUP($B362,Piloto!$B$79:$H$450,7,0)</f>
        <v>9296.0009949999985</v>
      </c>
      <c r="O362" s="175"/>
      <c r="P362" s="246">
        <f t="shared" si="99"/>
        <v>107089.93146239998</v>
      </c>
      <c r="Q362" s="247">
        <f t="shared" si="92"/>
        <v>5354.4965731199991</v>
      </c>
      <c r="R362" s="247">
        <f t="shared" si="93"/>
        <v>3212.6979438719995</v>
      </c>
      <c r="S362" s="247">
        <f t="shared" si="94"/>
        <v>391.8420592209215</v>
      </c>
      <c r="T362" s="247">
        <f t="shared" si="95"/>
        <v>3824.609812248153</v>
      </c>
      <c r="U362" s="247">
        <f t="shared" si="96"/>
        <v>6425.3958877439991</v>
      </c>
      <c r="V362" s="242">
        <f t="shared" si="97"/>
        <v>64255.779406274851</v>
      </c>
      <c r="W362" s="249"/>
      <c r="X362" s="245">
        <f t="shared" si="98"/>
        <v>42835.972584959993</v>
      </c>
      <c r="Y362" s="168" t="str">
        <f>IFERROR(VLOOKUP($B362,Piloto!$B$79:$H$396,4,0),"")</f>
        <v/>
      </c>
      <c r="Z362" s="182"/>
      <c r="AA362" s="182"/>
    </row>
    <row r="363" spans="1:27" ht="22.5" customHeight="1">
      <c r="A363" s="171">
        <f t="shared" si="100"/>
        <v>80</v>
      </c>
      <c r="B363" s="254">
        <v>280</v>
      </c>
      <c r="C363" s="241">
        <v>11.52</v>
      </c>
      <c r="D363" s="241" t="s">
        <v>452</v>
      </c>
      <c r="E363" s="179"/>
      <c r="F363" s="179"/>
      <c r="G363" s="179"/>
      <c r="H363" s="178"/>
      <c r="I363" s="176"/>
      <c r="J363" s="176"/>
      <c r="K363" s="178"/>
      <c r="L363" s="177"/>
      <c r="M363" s="176"/>
      <c r="N363" s="181">
        <f>VLOOKUP($B363,Piloto!$B$79:$H$450,7,0)</f>
        <v>9296.0009949999985</v>
      </c>
      <c r="O363" s="175"/>
      <c r="P363" s="246">
        <f t="shared" si="99"/>
        <v>107089.93146239998</v>
      </c>
      <c r="Q363" s="247">
        <f t="shared" si="92"/>
        <v>5354.4965731199991</v>
      </c>
      <c r="R363" s="247">
        <f t="shared" si="93"/>
        <v>3212.6979438719995</v>
      </c>
      <c r="S363" s="247">
        <f t="shared" si="94"/>
        <v>391.8420592209215</v>
      </c>
      <c r="T363" s="247">
        <f t="shared" si="95"/>
        <v>3824.609812248153</v>
      </c>
      <c r="U363" s="247">
        <f t="shared" si="96"/>
        <v>6425.3958877439991</v>
      </c>
      <c r="V363" s="242">
        <f t="shared" si="97"/>
        <v>64255.779406274851</v>
      </c>
      <c r="W363" s="249"/>
      <c r="X363" s="245">
        <f t="shared" si="98"/>
        <v>42835.972584959993</v>
      </c>
      <c r="Y363" s="168" t="str">
        <f>IFERROR(VLOOKUP($B363,Piloto!$B$79:$H$396,4,0),"")</f>
        <v/>
      </c>
      <c r="Z363" s="182"/>
      <c r="AA363" s="182"/>
    </row>
    <row r="364" spans="1:27" ht="22.5" customHeight="1">
      <c r="A364" s="171">
        <f t="shared" si="100"/>
        <v>81</v>
      </c>
      <c r="B364" s="254">
        <v>281</v>
      </c>
      <c r="C364" s="241">
        <v>11.52</v>
      </c>
      <c r="D364" s="241" t="s">
        <v>452</v>
      </c>
      <c r="E364" s="179"/>
      <c r="F364" s="179"/>
      <c r="G364" s="179"/>
      <c r="H364" s="178"/>
      <c r="I364" s="176"/>
      <c r="J364" s="176"/>
      <c r="K364" s="178"/>
      <c r="L364" s="177"/>
      <c r="M364" s="176"/>
      <c r="N364" s="181">
        <f>VLOOKUP($B364,Piloto!$B$79:$H$450,7,0)</f>
        <v>9296.0009949999985</v>
      </c>
      <c r="O364" s="175"/>
      <c r="P364" s="246">
        <f t="shared" si="99"/>
        <v>107089.93146239998</v>
      </c>
      <c r="Q364" s="247">
        <f t="shared" si="92"/>
        <v>5354.4965731199991</v>
      </c>
      <c r="R364" s="247">
        <f t="shared" si="93"/>
        <v>3212.6979438719995</v>
      </c>
      <c r="S364" s="247">
        <f t="shared" si="94"/>
        <v>391.8420592209215</v>
      </c>
      <c r="T364" s="247">
        <f t="shared" si="95"/>
        <v>3824.609812248153</v>
      </c>
      <c r="U364" s="247">
        <f t="shared" si="96"/>
        <v>6425.3958877439991</v>
      </c>
      <c r="V364" s="242">
        <f t="shared" si="97"/>
        <v>64255.779406274851</v>
      </c>
      <c r="W364" s="249"/>
      <c r="X364" s="245">
        <f t="shared" si="98"/>
        <v>42835.972584959993</v>
      </c>
      <c r="Y364" s="168" t="str">
        <f>IFERROR(VLOOKUP($B364,Piloto!$B$79:$H$396,4,0),"")</f>
        <v/>
      </c>
      <c r="Z364" s="182"/>
      <c r="AA364" s="182"/>
    </row>
    <row r="365" spans="1:27" ht="22.5" customHeight="1">
      <c r="A365" s="171">
        <f t="shared" si="100"/>
        <v>82</v>
      </c>
      <c r="B365" s="254">
        <v>282</v>
      </c>
      <c r="C365" s="241">
        <v>11.52</v>
      </c>
      <c r="D365" s="241" t="s">
        <v>452</v>
      </c>
      <c r="E365" s="179"/>
      <c r="F365" s="179"/>
      <c r="G365" s="179"/>
      <c r="H365" s="178"/>
      <c r="I365" s="176"/>
      <c r="J365" s="176"/>
      <c r="K365" s="178"/>
      <c r="L365" s="177"/>
      <c r="M365" s="176"/>
      <c r="N365" s="181">
        <f>VLOOKUP($B365,Piloto!$B$79:$H$450,7,0)</f>
        <v>9296.0009949999985</v>
      </c>
      <c r="O365" s="175"/>
      <c r="P365" s="246">
        <f t="shared" si="99"/>
        <v>107089.93146239998</v>
      </c>
      <c r="Q365" s="247">
        <f t="shared" si="92"/>
        <v>5354.4965731199991</v>
      </c>
      <c r="R365" s="247">
        <f t="shared" si="93"/>
        <v>3212.6979438719995</v>
      </c>
      <c r="S365" s="247">
        <f t="shared" si="94"/>
        <v>391.8420592209215</v>
      </c>
      <c r="T365" s="247">
        <f t="shared" si="95"/>
        <v>3824.609812248153</v>
      </c>
      <c r="U365" s="247">
        <f t="shared" si="96"/>
        <v>6425.3958877439991</v>
      </c>
      <c r="V365" s="242">
        <f t="shared" si="97"/>
        <v>64255.779406274851</v>
      </c>
      <c r="W365" s="249"/>
      <c r="X365" s="245">
        <f t="shared" si="98"/>
        <v>42835.972584959993</v>
      </c>
      <c r="Y365" s="168" t="str">
        <f>IFERROR(VLOOKUP($B365,Piloto!$B$79:$H$396,4,0),"")</f>
        <v/>
      </c>
      <c r="Z365" s="182"/>
      <c r="AA365" s="182"/>
    </row>
    <row r="366" spans="1:27" ht="22.5" customHeight="1">
      <c r="A366" s="171">
        <f t="shared" si="100"/>
        <v>83</v>
      </c>
      <c r="B366" s="254">
        <v>283</v>
      </c>
      <c r="C366" s="241">
        <v>11.52</v>
      </c>
      <c r="D366" s="241" t="s">
        <v>452</v>
      </c>
      <c r="E366" s="179"/>
      <c r="F366" s="179"/>
      <c r="G366" s="179"/>
      <c r="H366" s="178"/>
      <c r="I366" s="176"/>
      <c r="J366" s="176"/>
      <c r="K366" s="178"/>
      <c r="L366" s="177"/>
      <c r="M366" s="176"/>
      <c r="N366" s="181">
        <f>VLOOKUP($B366,Piloto!$B$79:$H$450,7,0)</f>
        <v>9296.0009949999985</v>
      </c>
      <c r="O366" s="175"/>
      <c r="P366" s="246">
        <f t="shared" si="99"/>
        <v>107089.93146239998</v>
      </c>
      <c r="Q366" s="247">
        <f t="shared" si="92"/>
        <v>5354.4965731199991</v>
      </c>
      <c r="R366" s="247">
        <f t="shared" si="93"/>
        <v>3212.6979438719995</v>
      </c>
      <c r="S366" s="247">
        <f t="shared" si="94"/>
        <v>391.8420592209215</v>
      </c>
      <c r="T366" s="247">
        <f t="shared" si="95"/>
        <v>3824.609812248153</v>
      </c>
      <c r="U366" s="247">
        <f t="shared" si="96"/>
        <v>6425.3958877439991</v>
      </c>
      <c r="V366" s="242">
        <f t="shared" si="97"/>
        <v>64255.779406274851</v>
      </c>
      <c r="W366" s="249"/>
      <c r="X366" s="245">
        <f t="shared" si="98"/>
        <v>42835.972584959993</v>
      </c>
      <c r="Y366" s="168" t="str">
        <f>IFERROR(VLOOKUP($B366,Piloto!$B$79:$H$396,4,0),"")</f>
        <v/>
      </c>
      <c r="Z366" s="182"/>
      <c r="AA366" s="182"/>
    </row>
    <row r="367" spans="1:27" ht="22.5" customHeight="1">
      <c r="A367" s="171">
        <f t="shared" si="100"/>
        <v>84</v>
      </c>
      <c r="B367" s="254">
        <v>284</v>
      </c>
      <c r="C367" s="241">
        <v>11.52</v>
      </c>
      <c r="D367" s="241" t="s">
        <v>452</v>
      </c>
      <c r="E367" s="179"/>
      <c r="F367" s="179"/>
      <c r="G367" s="179"/>
      <c r="H367" s="178"/>
      <c r="I367" s="176"/>
      <c r="J367" s="176"/>
      <c r="K367" s="178"/>
      <c r="L367" s="177"/>
      <c r="M367" s="176"/>
      <c r="N367" s="181">
        <f>VLOOKUP($B367,Piloto!$B$79:$H$450,7,0)</f>
        <v>9296.0009949999985</v>
      </c>
      <c r="O367" s="175"/>
      <c r="P367" s="246">
        <f t="shared" si="99"/>
        <v>107089.93146239998</v>
      </c>
      <c r="Q367" s="247">
        <f t="shared" si="92"/>
        <v>5354.4965731199991</v>
      </c>
      <c r="R367" s="247">
        <f t="shared" si="93"/>
        <v>3212.6979438719995</v>
      </c>
      <c r="S367" s="247">
        <f t="shared" si="94"/>
        <v>391.8420592209215</v>
      </c>
      <c r="T367" s="247">
        <f t="shared" si="95"/>
        <v>3824.609812248153</v>
      </c>
      <c r="U367" s="247">
        <f t="shared" si="96"/>
        <v>6425.3958877439991</v>
      </c>
      <c r="V367" s="242">
        <f t="shared" si="97"/>
        <v>64255.779406274851</v>
      </c>
      <c r="W367" s="249"/>
      <c r="X367" s="245">
        <f t="shared" si="98"/>
        <v>42835.972584959993</v>
      </c>
      <c r="Y367" s="168" t="str">
        <f>IFERROR(VLOOKUP($B367,Piloto!$B$79:$H$396,4,0),"")</f>
        <v/>
      </c>
      <c r="Z367" s="182"/>
      <c r="AA367" s="182"/>
    </row>
    <row r="368" spans="1:27" ht="22.5" customHeight="1">
      <c r="A368" s="171">
        <f t="shared" si="100"/>
        <v>85</v>
      </c>
      <c r="B368" s="254">
        <v>285</v>
      </c>
      <c r="C368" s="241">
        <v>11.52</v>
      </c>
      <c r="D368" s="241" t="s">
        <v>452</v>
      </c>
      <c r="E368" s="179"/>
      <c r="F368" s="179"/>
      <c r="G368" s="179"/>
      <c r="H368" s="178"/>
      <c r="I368" s="176"/>
      <c r="J368" s="176"/>
      <c r="K368" s="178"/>
      <c r="L368" s="177"/>
      <c r="M368" s="176"/>
      <c r="N368" s="181">
        <f>VLOOKUP($B368,Piloto!$B$79:$H$450,7,0)</f>
        <v>9296.0009949999985</v>
      </c>
      <c r="O368" s="175"/>
      <c r="P368" s="246">
        <f t="shared" si="99"/>
        <v>107089.93146239998</v>
      </c>
      <c r="Q368" s="247">
        <f t="shared" si="92"/>
        <v>5354.4965731199991</v>
      </c>
      <c r="R368" s="247">
        <f t="shared" si="93"/>
        <v>3212.6979438719995</v>
      </c>
      <c r="S368" s="247">
        <f t="shared" si="94"/>
        <v>391.8420592209215</v>
      </c>
      <c r="T368" s="247">
        <f t="shared" si="95"/>
        <v>3824.609812248153</v>
      </c>
      <c r="U368" s="247">
        <f t="shared" si="96"/>
        <v>6425.3958877439991</v>
      </c>
      <c r="V368" s="242">
        <f t="shared" si="97"/>
        <v>64255.779406274851</v>
      </c>
      <c r="W368" s="249"/>
      <c r="X368" s="245">
        <f t="shared" si="98"/>
        <v>42835.972584959993</v>
      </c>
      <c r="Y368" s="168" t="str">
        <f>IFERROR(VLOOKUP($B368,Piloto!$B$79:$H$396,4,0),"")</f>
        <v/>
      </c>
      <c r="Z368" s="182"/>
      <c r="AA368" s="182"/>
    </row>
    <row r="369" spans="1:27" ht="22.5" customHeight="1">
      <c r="A369" s="171">
        <f t="shared" si="100"/>
        <v>86</v>
      </c>
      <c r="B369" s="254">
        <v>286</v>
      </c>
      <c r="C369" s="241">
        <v>11.52</v>
      </c>
      <c r="D369" s="241" t="s">
        <v>452</v>
      </c>
      <c r="E369" s="179"/>
      <c r="F369" s="179"/>
      <c r="G369" s="179"/>
      <c r="H369" s="178"/>
      <c r="I369" s="176"/>
      <c r="J369" s="176"/>
      <c r="K369" s="178"/>
      <c r="L369" s="177"/>
      <c r="M369" s="176"/>
      <c r="N369" s="181">
        <f>VLOOKUP($B369,Piloto!$B$79:$H$450,7,0)</f>
        <v>8680.5499999999993</v>
      </c>
      <c r="O369" s="175"/>
      <c r="P369" s="246">
        <f t="shared" si="99"/>
        <v>99999.935999999987</v>
      </c>
      <c r="Q369" s="247">
        <f t="shared" si="92"/>
        <v>4999.9967999999999</v>
      </c>
      <c r="R369" s="247">
        <f t="shared" si="93"/>
        <v>2999.9980799999994</v>
      </c>
      <c r="S369" s="247">
        <f t="shared" si="94"/>
        <v>365.89976582399993</v>
      </c>
      <c r="T369" s="247">
        <f t="shared" si="95"/>
        <v>3571.3977143039997</v>
      </c>
      <c r="U369" s="247">
        <f t="shared" si="96"/>
        <v>5999.9961599999988</v>
      </c>
      <c r="V369" s="242">
        <f t="shared" si="97"/>
        <v>60001.661598911982</v>
      </c>
      <c r="W369" s="249"/>
      <c r="X369" s="245">
        <f t="shared" si="98"/>
        <v>39999.974399999999</v>
      </c>
      <c r="Y369" s="168" t="str">
        <f>IFERROR(VLOOKUP($B369,Piloto!$B$79:$H$396,4,0),"")</f>
        <v/>
      </c>
      <c r="Z369" s="182"/>
      <c r="AA369" s="182"/>
    </row>
    <row r="370" spans="1:27" ht="22.5" customHeight="1">
      <c r="A370" s="171">
        <f t="shared" si="100"/>
        <v>87</v>
      </c>
      <c r="B370" s="254">
        <v>287</v>
      </c>
      <c r="C370" s="241">
        <v>11.52</v>
      </c>
      <c r="D370" s="241" t="s">
        <v>452</v>
      </c>
      <c r="E370" s="179"/>
      <c r="F370" s="179"/>
      <c r="G370" s="179"/>
      <c r="H370" s="178"/>
      <c r="I370" s="176"/>
      <c r="J370" s="176"/>
      <c r="K370" s="178"/>
      <c r="L370" s="177"/>
      <c r="M370" s="176"/>
      <c r="N370" s="181">
        <f>VLOOKUP($B370,Piloto!$B$79:$H$450,7,0)</f>
        <v>8680.5499999999993</v>
      </c>
      <c r="O370" s="175"/>
      <c r="P370" s="246">
        <f t="shared" si="99"/>
        <v>99999.935999999987</v>
      </c>
      <c r="Q370" s="247">
        <f t="shared" si="92"/>
        <v>4999.9967999999999</v>
      </c>
      <c r="R370" s="247">
        <f t="shared" si="93"/>
        <v>2999.9980799999994</v>
      </c>
      <c r="S370" s="247">
        <f t="shared" si="94"/>
        <v>365.89976582399993</v>
      </c>
      <c r="T370" s="247">
        <f t="shared" si="95"/>
        <v>3571.3977143039997</v>
      </c>
      <c r="U370" s="247">
        <f t="shared" si="96"/>
        <v>5999.9961599999988</v>
      </c>
      <c r="V370" s="242">
        <f t="shared" si="97"/>
        <v>60001.661598911982</v>
      </c>
      <c r="W370" s="249"/>
      <c r="X370" s="245">
        <f t="shared" si="98"/>
        <v>39999.974399999999</v>
      </c>
      <c r="Y370" s="168" t="str">
        <f>IFERROR(VLOOKUP($B370,Piloto!$B$79:$H$396,4,0),"")</f>
        <v/>
      </c>
      <c r="Z370" s="182"/>
      <c r="AA370" s="182"/>
    </row>
    <row r="371" spans="1:27" ht="22.5" customHeight="1">
      <c r="A371" s="171">
        <f t="shared" si="100"/>
        <v>88</v>
      </c>
      <c r="B371" s="254">
        <v>288</v>
      </c>
      <c r="C371" s="241">
        <v>11.52</v>
      </c>
      <c r="D371" s="241" t="s">
        <v>452</v>
      </c>
      <c r="E371" s="179"/>
      <c r="F371" s="179"/>
      <c r="G371" s="179"/>
      <c r="H371" s="178"/>
      <c r="I371" s="176"/>
      <c r="J371" s="176"/>
      <c r="K371" s="178"/>
      <c r="L371" s="177"/>
      <c r="M371" s="176"/>
      <c r="N371" s="181">
        <f>VLOOKUP($B371,Piloto!$B$79:$H$450,7,0)</f>
        <v>9296.0009949999985</v>
      </c>
      <c r="O371" s="175"/>
      <c r="P371" s="246">
        <f t="shared" si="99"/>
        <v>107089.93146239998</v>
      </c>
      <c r="Q371" s="247">
        <f t="shared" si="92"/>
        <v>5354.4965731199991</v>
      </c>
      <c r="R371" s="247">
        <f t="shared" si="93"/>
        <v>3212.6979438719995</v>
      </c>
      <c r="S371" s="247">
        <f t="shared" si="94"/>
        <v>391.8420592209215</v>
      </c>
      <c r="T371" s="247">
        <f t="shared" si="95"/>
        <v>3824.609812248153</v>
      </c>
      <c r="U371" s="247">
        <f t="shared" si="96"/>
        <v>6425.3958877439991</v>
      </c>
      <c r="V371" s="242">
        <f t="shared" si="97"/>
        <v>64255.779406274851</v>
      </c>
      <c r="W371" s="249"/>
      <c r="X371" s="245">
        <f t="shared" si="98"/>
        <v>42835.972584959993</v>
      </c>
      <c r="Y371" s="168" t="str">
        <f>IFERROR(VLOOKUP($B371,Piloto!$B$79:$H$396,4,0),"")</f>
        <v/>
      </c>
      <c r="Z371" s="182"/>
      <c r="AA371" s="182"/>
    </row>
    <row r="372" spans="1:27" ht="22.5" customHeight="1">
      <c r="A372" s="171">
        <f t="shared" si="100"/>
        <v>89</v>
      </c>
      <c r="B372" s="254">
        <v>289</v>
      </c>
      <c r="C372" s="241">
        <v>11.52</v>
      </c>
      <c r="D372" s="241" t="s">
        <v>452</v>
      </c>
      <c r="E372" s="179"/>
      <c r="F372" s="179"/>
      <c r="G372" s="179"/>
      <c r="H372" s="178"/>
      <c r="I372" s="176"/>
      <c r="J372" s="176"/>
      <c r="K372" s="178"/>
      <c r="L372" s="177"/>
      <c r="M372" s="176"/>
      <c r="N372" s="181">
        <f>VLOOKUP($B372,Piloto!$B$79:$H$450,7,0)</f>
        <v>8680.5499999999993</v>
      </c>
      <c r="O372" s="175"/>
      <c r="P372" s="246">
        <f t="shared" si="99"/>
        <v>99999.935999999987</v>
      </c>
      <c r="Q372" s="247">
        <f t="shared" si="92"/>
        <v>4999.9967999999999</v>
      </c>
      <c r="R372" s="247">
        <f t="shared" si="93"/>
        <v>2999.9980799999994</v>
      </c>
      <c r="S372" s="247">
        <f t="shared" si="94"/>
        <v>365.89976582399993</v>
      </c>
      <c r="T372" s="247">
        <f t="shared" si="95"/>
        <v>3571.3977143039997</v>
      </c>
      <c r="U372" s="247">
        <f t="shared" si="96"/>
        <v>5999.9961599999988</v>
      </c>
      <c r="V372" s="242">
        <f t="shared" si="97"/>
        <v>60001.661598911982</v>
      </c>
      <c r="W372" s="249"/>
      <c r="X372" s="245">
        <f t="shared" si="98"/>
        <v>39999.974399999999</v>
      </c>
      <c r="Y372" s="168" t="str">
        <f>IFERROR(VLOOKUP($B372,Piloto!$B$79:$H$396,4,0),"")</f>
        <v/>
      </c>
      <c r="Z372" s="182"/>
      <c r="AA372" s="182"/>
    </row>
    <row r="373" spans="1:27" ht="22.5" customHeight="1">
      <c r="A373" s="171">
        <f t="shared" si="100"/>
        <v>90</v>
      </c>
      <c r="B373" s="254">
        <v>290</v>
      </c>
      <c r="C373" s="241">
        <v>11.52</v>
      </c>
      <c r="D373" s="241" t="s">
        <v>452</v>
      </c>
      <c r="E373" s="179"/>
      <c r="F373" s="179"/>
      <c r="G373" s="179"/>
      <c r="H373" s="178"/>
      <c r="I373" s="176"/>
      <c r="J373" s="176"/>
      <c r="K373" s="178"/>
      <c r="L373" s="177"/>
      <c r="M373" s="176"/>
      <c r="N373" s="181">
        <f>VLOOKUP($B373,Piloto!$B$79:$H$450,7,0)</f>
        <v>9296.0009949999985</v>
      </c>
      <c r="O373" s="175"/>
      <c r="P373" s="246">
        <f t="shared" si="99"/>
        <v>107089.93146239998</v>
      </c>
      <c r="Q373" s="247">
        <f t="shared" si="92"/>
        <v>5354.4965731199991</v>
      </c>
      <c r="R373" s="247">
        <f t="shared" si="93"/>
        <v>3212.6979438719995</v>
      </c>
      <c r="S373" s="247">
        <f t="shared" si="94"/>
        <v>391.8420592209215</v>
      </c>
      <c r="T373" s="247">
        <f t="shared" si="95"/>
        <v>3824.609812248153</v>
      </c>
      <c r="U373" s="247">
        <f t="shared" si="96"/>
        <v>6425.3958877439991</v>
      </c>
      <c r="V373" s="242">
        <f t="shared" si="97"/>
        <v>64255.779406274851</v>
      </c>
      <c r="W373" s="249"/>
      <c r="X373" s="245">
        <f t="shared" si="98"/>
        <v>42835.972584959993</v>
      </c>
      <c r="Y373" s="168" t="str">
        <f>IFERROR(VLOOKUP($B373,Piloto!$B$79:$H$396,4,0),"")</f>
        <v/>
      </c>
      <c r="Z373" s="182"/>
      <c r="AA373" s="182"/>
    </row>
    <row r="374" spans="1:27" ht="22.5" customHeight="1">
      <c r="A374" s="171">
        <f t="shared" si="100"/>
        <v>91</v>
      </c>
      <c r="B374" s="254">
        <v>291</v>
      </c>
      <c r="C374" s="241">
        <v>11.52</v>
      </c>
      <c r="D374" s="241" t="s">
        <v>452</v>
      </c>
      <c r="E374" s="179"/>
      <c r="F374" s="179"/>
      <c r="G374" s="179"/>
      <c r="H374" s="178"/>
      <c r="I374" s="176"/>
      <c r="J374" s="176"/>
      <c r="K374" s="178"/>
      <c r="L374" s="177"/>
      <c r="M374" s="176"/>
      <c r="N374" s="181">
        <f>VLOOKUP($B374,Piloto!$B$79:$H$450,7,0)</f>
        <v>9296.0009949999985</v>
      </c>
      <c r="O374" s="175"/>
      <c r="P374" s="246">
        <f t="shared" si="99"/>
        <v>107089.93146239998</v>
      </c>
      <c r="Q374" s="247">
        <f t="shared" si="92"/>
        <v>5354.4965731199991</v>
      </c>
      <c r="R374" s="247">
        <f t="shared" si="93"/>
        <v>3212.6979438719995</v>
      </c>
      <c r="S374" s="247">
        <f t="shared" si="94"/>
        <v>391.8420592209215</v>
      </c>
      <c r="T374" s="247">
        <f t="shared" si="95"/>
        <v>3824.609812248153</v>
      </c>
      <c r="U374" s="247">
        <f t="shared" si="96"/>
        <v>6425.3958877439991</v>
      </c>
      <c r="V374" s="242">
        <f t="shared" si="97"/>
        <v>64255.779406274851</v>
      </c>
      <c r="W374" s="249"/>
      <c r="X374" s="245">
        <f t="shared" si="98"/>
        <v>42835.972584959993</v>
      </c>
      <c r="Y374" s="168" t="str">
        <f>IFERROR(VLOOKUP($B374,Piloto!$B$79:$H$396,4,0),"")</f>
        <v/>
      </c>
      <c r="Z374" s="182"/>
      <c r="AA374" s="182"/>
    </row>
    <row r="375" spans="1:27" ht="22.5" customHeight="1">
      <c r="A375" s="171">
        <f t="shared" si="100"/>
        <v>92</v>
      </c>
      <c r="B375" s="254">
        <v>292</v>
      </c>
      <c r="C375" s="241">
        <v>11.52</v>
      </c>
      <c r="D375" s="241" t="s">
        <v>452</v>
      </c>
      <c r="E375" s="179"/>
      <c r="F375" s="179"/>
      <c r="G375" s="179"/>
      <c r="H375" s="178"/>
      <c r="I375" s="176"/>
      <c r="J375" s="176"/>
      <c r="K375" s="178"/>
      <c r="L375" s="177"/>
      <c r="M375" s="176"/>
      <c r="N375" s="181">
        <f>VLOOKUP($B375,Piloto!$B$79:$H$450,7,0)</f>
        <v>9296.0009949999985</v>
      </c>
      <c r="O375" s="175"/>
      <c r="P375" s="246">
        <f t="shared" si="99"/>
        <v>107089.93146239998</v>
      </c>
      <c r="Q375" s="247">
        <f t="shared" si="92"/>
        <v>5354.4965731199991</v>
      </c>
      <c r="R375" s="247">
        <f t="shared" si="93"/>
        <v>3212.6979438719995</v>
      </c>
      <c r="S375" s="247">
        <f t="shared" si="94"/>
        <v>391.8420592209215</v>
      </c>
      <c r="T375" s="247">
        <f t="shared" si="95"/>
        <v>3824.609812248153</v>
      </c>
      <c r="U375" s="247">
        <f t="shared" si="96"/>
        <v>6425.3958877439991</v>
      </c>
      <c r="V375" s="242">
        <f t="shared" si="97"/>
        <v>64255.779406274851</v>
      </c>
      <c r="W375" s="249"/>
      <c r="X375" s="245">
        <f t="shared" si="98"/>
        <v>42835.972584959993</v>
      </c>
      <c r="Y375" s="168" t="str">
        <f>IFERROR(VLOOKUP($B375,Piloto!$B$79:$H$396,4,0),"")</f>
        <v/>
      </c>
      <c r="Z375" s="182"/>
      <c r="AA375" s="182"/>
    </row>
    <row r="376" spans="1:27" ht="22.5" customHeight="1">
      <c r="A376" s="171">
        <f t="shared" si="100"/>
        <v>93</v>
      </c>
      <c r="B376" s="254">
        <v>293</v>
      </c>
      <c r="C376" s="241">
        <v>11.52</v>
      </c>
      <c r="D376" s="241" t="s">
        <v>452</v>
      </c>
      <c r="E376" s="179"/>
      <c r="F376" s="179"/>
      <c r="G376" s="179"/>
      <c r="H376" s="178"/>
      <c r="I376" s="176"/>
      <c r="J376" s="176"/>
      <c r="K376" s="178"/>
      <c r="L376" s="177"/>
      <c r="M376" s="176"/>
      <c r="N376" s="181">
        <f>VLOOKUP($B376,Piloto!$B$79:$H$450,7,0)</f>
        <v>9296.0009949999985</v>
      </c>
      <c r="O376" s="175"/>
      <c r="P376" s="246">
        <f t="shared" si="99"/>
        <v>107089.93146239998</v>
      </c>
      <c r="Q376" s="247">
        <f t="shared" si="92"/>
        <v>5354.4965731199991</v>
      </c>
      <c r="R376" s="247">
        <f t="shared" si="93"/>
        <v>3212.6979438719995</v>
      </c>
      <c r="S376" s="247">
        <f t="shared" si="94"/>
        <v>391.8420592209215</v>
      </c>
      <c r="T376" s="247">
        <f t="shared" si="95"/>
        <v>3824.609812248153</v>
      </c>
      <c r="U376" s="247">
        <f t="shared" si="96"/>
        <v>6425.3958877439991</v>
      </c>
      <c r="V376" s="242">
        <f t="shared" si="97"/>
        <v>64255.779406274851</v>
      </c>
      <c r="W376" s="249"/>
      <c r="X376" s="245">
        <f t="shared" si="98"/>
        <v>42835.972584959993</v>
      </c>
      <c r="Y376" s="168" t="str">
        <f>IFERROR(VLOOKUP($B376,Piloto!$B$79:$H$396,4,0),"")</f>
        <v/>
      </c>
      <c r="Z376" s="182"/>
      <c r="AA376" s="182"/>
    </row>
    <row r="377" spans="1:27" ht="22.5" customHeight="1">
      <c r="A377" s="171">
        <f t="shared" si="100"/>
        <v>94</v>
      </c>
      <c r="B377" s="254">
        <v>294</v>
      </c>
      <c r="C377" s="241">
        <v>11.52</v>
      </c>
      <c r="D377" s="241" t="s">
        <v>452</v>
      </c>
      <c r="E377" s="179"/>
      <c r="F377" s="179"/>
      <c r="G377" s="179"/>
      <c r="H377" s="178"/>
      <c r="I377" s="176"/>
      <c r="J377" s="176"/>
      <c r="K377" s="178"/>
      <c r="L377" s="177"/>
      <c r="M377" s="176"/>
      <c r="N377" s="181">
        <f>VLOOKUP($B377,Piloto!$B$79:$H$450,7,0)</f>
        <v>9296.0009949999985</v>
      </c>
      <c r="O377" s="175"/>
      <c r="P377" s="246">
        <f t="shared" si="99"/>
        <v>107089.93146239998</v>
      </c>
      <c r="Q377" s="247">
        <f t="shared" si="92"/>
        <v>5354.4965731199991</v>
      </c>
      <c r="R377" s="247">
        <f t="shared" si="93"/>
        <v>3212.6979438719995</v>
      </c>
      <c r="S377" s="247">
        <f t="shared" si="94"/>
        <v>391.8420592209215</v>
      </c>
      <c r="T377" s="247">
        <f t="shared" si="95"/>
        <v>3824.609812248153</v>
      </c>
      <c r="U377" s="247">
        <f t="shared" si="96"/>
        <v>6425.3958877439991</v>
      </c>
      <c r="V377" s="242">
        <f t="shared" si="97"/>
        <v>64255.779406274851</v>
      </c>
      <c r="W377" s="249"/>
      <c r="X377" s="245">
        <f t="shared" si="98"/>
        <v>42835.972584959993</v>
      </c>
      <c r="Y377" s="168" t="str">
        <f>IFERROR(VLOOKUP($B377,Piloto!$B$79:$H$396,4,0),"")</f>
        <v/>
      </c>
      <c r="Z377" s="182"/>
      <c r="AA377" s="182"/>
    </row>
    <row r="378" spans="1:27" ht="22.5" customHeight="1">
      <c r="A378" s="171">
        <f t="shared" si="100"/>
        <v>95</v>
      </c>
      <c r="B378" s="254">
        <v>295</v>
      </c>
      <c r="C378" s="241">
        <v>11.52</v>
      </c>
      <c r="D378" s="241" t="s">
        <v>452</v>
      </c>
      <c r="E378" s="179"/>
      <c r="F378" s="179"/>
      <c r="G378" s="179"/>
      <c r="H378" s="178"/>
      <c r="I378" s="176"/>
      <c r="J378" s="176"/>
      <c r="K378" s="178"/>
      <c r="L378" s="177"/>
      <c r="M378" s="176"/>
      <c r="N378" s="181">
        <f>VLOOKUP($B378,Piloto!$B$79:$H$450,7,0)</f>
        <v>9296.0009949999985</v>
      </c>
      <c r="O378" s="175"/>
      <c r="P378" s="246">
        <f t="shared" si="99"/>
        <v>107089.93146239998</v>
      </c>
      <c r="Q378" s="247">
        <f t="shared" si="92"/>
        <v>5354.4965731199991</v>
      </c>
      <c r="R378" s="247">
        <f t="shared" si="93"/>
        <v>3212.6979438719995</v>
      </c>
      <c r="S378" s="247">
        <f t="shared" si="94"/>
        <v>391.8420592209215</v>
      </c>
      <c r="T378" s="247">
        <f t="shared" si="95"/>
        <v>3824.609812248153</v>
      </c>
      <c r="U378" s="247">
        <f t="shared" si="96"/>
        <v>6425.3958877439991</v>
      </c>
      <c r="V378" s="242">
        <f t="shared" si="97"/>
        <v>64255.779406274851</v>
      </c>
      <c r="W378" s="249"/>
      <c r="X378" s="245">
        <f t="shared" si="98"/>
        <v>42835.972584959993</v>
      </c>
      <c r="Y378" s="168" t="str">
        <f>IFERROR(VLOOKUP($B378,Piloto!$B$79:$H$396,4,0),"")</f>
        <v/>
      </c>
      <c r="Z378" s="182"/>
      <c r="AA378" s="182"/>
    </row>
    <row r="379" spans="1:27" ht="22.5" customHeight="1">
      <c r="A379" s="171">
        <f t="shared" si="100"/>
        <v>96</v>
      </c>
      <c r="B379" s="254">
        <v>296</v>
      </c>
      <c r="C379" s="241">
        <v>11.52</v>
      </c>
      <c r="D379" s="241" t="s">
        <v>452</v>
      </c>
      <c r="E379" s="179"/>
      <c r="F379" s="179"/>
      <c r="G379" s="179"/>
      <c r="H379" s="178"/>
      <c r="I379" s="176"/>
      <c r="J379" s="176"/>
      <c r="K379" s="178"/>
      <c r="L379" s="177"/>
      <c r="M379" s="176"/>
      <c r="N379" s="181">
        <f>VLOOKUP($B379,Piloto!$B$79:$H$450,7,0)</f>
        <v>9296.0009949999985</v>
      </c>
      <c r="O379" s="175"/>
      <c r="P379" s="246">
        <f t="shared" si="99"/>
        <v>107089.93146239998</v>
      </c>
      <c r="Q379" s="247">
        <f t="shared" si="92"/>
        <v>5354.4965731199991</v>
      </c>
      <c r="R379" s="247">
        <f t="shared" si="93"/>
        <v>3212.6979438719995</v>
      </c>
      <c r="S379" s="247">
        <f t="shared" si="94"/>
        <v>391.8420592209215</v>
      </c>
      <c r="T379" s="247">
        <f t="shared" si="95"/>
        <v>3824.609812248153</v>
      </c>
      <c r="U379" s="247">
        <f t="shared" si="96"/>
        <v>6425.3958877439991</v>
      </c>
      <c r="V379" s="242">
        <f t="shared" si="97"/>
        <v>64255.779406274851</v>
      </c>
      <c r="W379" s="249"/>
      <c r="X379" s="245">
        <f t="shared" si="98"/>
        <v>42835.972584959993</v>
      </c>
      <c r="Y379" s="168" t="str">
        <f>IFERROR(VLOOKUP($B379,Piloto!$B$79:$H$396,4,0),"")</f>
        <v/>
      </c>
      <c r="Z379" s="182"/>
      <c r="AA379" s="182"/>
    </row>
    <row r="380" spans="1:27" ht="22.5" customHeight="1">
      <c r="A380" s="171">
        <f t="shared" si="100"/>
        <v>97</v>
      </c>
      <c r="B380" s="254">
        <v>297</v>
      </c>
      <c r="C380" s="241">
        <v>11.52</v>
      </c>
      <c r="D380" s="241" t="s">
        <v>452</v>
      </c>
      <c r="E380" s="179"/>
      <c r="F380" s="179"/>
      <c r="G380" s="179"/>
      <c r="H380" s="178"/>
      <c r="I380" s="176"/>
      <c r="J380" s="176"/>
      <c r="K380" s="178"/>
      <c r="L380" s="177"/>
      <c r="M380" s="176"/>
      <c r="N380" s="181">
        <f>VLOOKUP($B380,Piloto!$B$79:$H$450,7,0)</f>
        <v>9296.0009949999985</v>
      </c>
      <c r="O380" s="175"/>
      <c r="P380" s="246">
        <f t="shared" si="99"/>
        <v>107089.93146239998</v>
      </c>
      <c r="Q380" s="247">
        <f t="shared" si="92"/>
        <v>5354.4965731199991</v>
      </c>
      <c r="R380" s="247">
        <f t="shared" si="93"/>
        <v>3212.6979438719995</v>
      </c>
      <c r="S380" s="247">
        <f t="shared" si="94"/>
        <v>391.8420592209215</v>
      </c>
      <c r="T380" s="247">
        <f t="shared" si="95"/>
        <v>3824.609812248153</v>
      </c>
      <c r="U380" s="247">
        <f t="shared" si="96"/>
        <v>6425.3958877439991</v>
      </c>
      <c r="V380" s="242">
        <f t="shared" si="97"/>
        <v>64255.779406274851</v>
      </c>
      <c r="W380" s="249"/>
      <c r="X380" s="245">
        <f t="shared" si="98"/>
        <v>42835.972584959993</v>
      </c>
      <c r="Y380" s="168" t="str">
        <f>IFERROR(VLOOKUP($B380,Piloto!$B$79:$H$396,4,0),"")</f>
        <v/>
      </c>
      <c r="Z380" s="182"/>
      <c r="AA380" s="182"/>
    </row>
    <row r="381" spans="1:27" ht="22.5" customHeight="1">
      <c r="A381" s="171">
        <f t="shared" si="100"/>
        <v>33</v>
      </c>
      <c r="B381" s="254">
        <v>333</v>
      </c>
      <c r="C381" s="241">
        <v>11.52</v>
      </c>
      <c r="D381" s="241" t="s">
        <v>452</v>
      </c>
      <c r="E381" s="179"/>
      <c r="F381" s="179"/>
      <c r="G381" s="179"/>
      <c r="H381" s="178"/>
      <c r="I381" s="176"/>
      <c r="J381" s="176"/>
      <c r="K381" s="178"/>
      <c r="L381" s="177"/>
      <c r="M381" s="176"/>
      <c r="N381" s="181">
        <f>VLOOKUP($B381,Piloto!$B$79:$H$450,7,0)</f>
        <v>9296.0009949999985</v>
      </c>
      <c r="O381" s="175"/>
      <c r="P381" s="246">
        <f t="shared" si="99"/>
        <v>107089.93146239998</v>
      </c>
      <c r="Q381" s="247">
        <f t="shared" si="92"/>
        <v>5354.4965731199991</v>
      </c>
      <c r="R381" s="247">
        <f t="shared" si="93"/>
        <v>3212.6979438719995</v>
      </c>
      <c r="S381" s="247">
        <f t="shared" si="94"/>
        <v>391.8420592209215</v>
      </c>
      <c r="T381" s="247">
        <f t="shared" si="95"/>
        <v>3824.609812248153</v>
      </c>
      <c r="U381" s="247">
        <f t="shared" si="96"/>
        <v>6425.3958877439991</v>
      </c>
      <c r="V381" s="242">
        <f t="shared" si="97"/>
        <v>64255.779406274851</v>
      </c>
      <c r="W381" s="249"/>
      <c r="X381" s="245">
        <f t="shared" si="98"/>
        <v>42835.972584959993</v>
      </c>
      <c r="Y381" s="168" t="str">
        <f>IFERROR(VLOOKUP($B381,Piloto!$B$79:$H$396,4,0),"")</f>
        <v/>
      </c>
      <c r="Z381" s="182"/>
      <c r="AA381" s="182"/>
    </row>
    <row r="382" spans="1:27" ht="22.5" customHeight="1">
      <c r="A382" s="171">
        <f t="shared" si="100"/>
        <v>1</v>
      </c>
      <c r="B382" s="248" t="s">
        <v>186</v>
      </c>
      <c r="C382" s="241">
        <v>18.07</v>
      </c>
      <c r="D382" s="241" t="s">
        <v>454</v>
      </c>
      <c r="E382" s="179"/>
      <c r="F382" s="179"/>
      <c r="G382" s="179"/>
      <c r="H382" s="178"/>
      <c r="I382" s="176"/>
      <c r="J382" s="176"/>
      <c r="K382" s="178"/>
      <c r="L382" s="177"/>
      <c r="M382" s="176"/>
      <c r="N382" s="181">
        <f>VLOOKUP($B382,Piloto!$B$79:$H$450,7,0)</f>
        <v>9296.0009950000003</v>
      </c>
      <c r="O382" s="175"/>
      <c r="P382" s="246">
        <f t="shared" si="99"/>
        <v>167978.73797965</v>
      </c>
      <c r="Q382" s="247">
        <f t="shared" si="92"/>
        <v>8398.9368989824998</v>
      </c>
      <c r="R382" s="247">
        <f t="shared" si="93"/>
        <v>5039.3621393895</v>
      </c>
      <c r="S382" s="247">
        <f t="shared" si="94"/>
        <v>614.63420226753931</v>
      </c>
      <c r="T382" s="247">
        <f t="shared" si="95"/>
        <v>5999.1926482052204</v>
      </c>
      <c r="U382" s="247">
        <f t="shared" si="96"/>
        <v>10078.724278779</v>
      </c>
      <c r="V382" s="242">
        <f t="shared" si="97"/>
        <v>100790.09842633564</v>
      </c>
      <c r="W382" s="249"/>
      <c r="X382" s="245">
        <f t="shared" si="98"/>
        <v>67191.495191859998</v>
      </c>
      <c r="Y382" s="168" t="str">
        <f>IFERROR(VLOOKUP($B382,Piloto!$B$79:$H$396,4,0),"")</f>
        <v/>
      </c>
      <c r="Z382" s="182"/>
      <c r="AA382" s="182"/>
    </row>
    <row r="383" spans="1:27" ht="22.5" customHeight="1">
      <c r="A383" s="171">
        <f t="shared" si="100"/>
        <v>2</v>
      </c>
      <c r="B383" s="248" t="s">
        <v>172</v>
      </c>
      <c r="C383" s="241">
        <v>14.88</v>
      </c>
      <c r="D383" s="241" t="s">
        <v>454</v>
      </c>
      <c r="E383" s="179"/>
      <c r="F383" s="179"/>
      <c r="G383" s="179"/>
      <c r="H383" s="178"/>
      <c r="I383" s="176"/>
      <c r="J383" s="176"/>
      <c r="K383" s="178"/>
      <c r="L383" s="177"/>
      <c r="M383" s="176"/>
      <c r="N383" s="181">
        <f>VLOOKUP($B383,Piloto!$B$79:$H$450,7,0)</f>
        <v>9296.0009950000003</v>
      </c>
      <c r="O383" s="175"/>
      <c r="P383" s="246">
        <f t="shared" si="99"/>
        <v>138324.4948056</v>
      </c>
      <c r="Q383" s="247">
        <f t="shared" si="92"/>
        <v>6916.2247402800003</v>
      </c>
      <c r="R383" s="247">
        <f t="shared" si="93"/>
        <v>4149.7348441679997</v>
      </c>
      <c r="S383" s="247">
        <f t="shared" si="94"/>
        <v>506.12932649369037</v>
      </c>
      <c r="T383" s="247">
        <f t="shared" si="95"/>
        <v>4940.1210074871988</v>
      </c>
      <c r="U383" s="247">
        <f t="shared" si="96"/>
        <v>8299.4696883359993</v>
      </c>
      <c r="V383" s="242">
        <f t="shared" si="97"/>
        <v>82997.048399771695</v>
      </c>
      <c r="W383" s="249"/>
      <c r="X383" s="245">
        <f t="shared" si="98"/>
        <v>55329.797922240003</v>
      </c>
      <c r="Y383" s="168" t="str">
        <f>IFERROR(VLOOKUP($B383,Piloto!$B$79:$H$396,4,0),"")</f>
        <v/>
      </c>
      <c r="Z383" s="182"/>
      <c r="AA383" s="182"/>
    </row>
    <row r="384" spans="1:27" ht="22.5" customHeight="1">
      <c r="A384" s="171">
        <f t="shared" si="100"/>
        <v>3</v>
      </c>
      <c r="B384" s="248" t="s">
        <v>372</v>
      </c>
      <c r="C384" s="241">
        <v>12.32</v>
      </c>
      <c r="D384" s="241" t="s">
        <v>454</v>
      </c>
      <c r="E384" s="179"/>
      <c r="F384" s="179"/>
      <c r="G384" s="179"/>
      <c r="H384" s="178"/>
      <c r="I384" s="176"/>
      <c r="J384" s="176"/>
      <c r="K384" s="178"/>
      <c r="L384" s="177"/>
      <c r="M384" s="176"/>
      <c r="N384" s="181">
        <f>VLOOKUP($B384,Piloto!$B$79:$H$450,7,0)</f>
        <v>9296.0009949999985</v>
      </c>
      <c r="O384" s="175"/>
      <c r="P384" s="246">
        <f t="shared" si="99"/>
        <v>114526.73225839998</v>
      </c>
      <c r="Q384" s="247">
        <f t="shared" si="92"/>
        <v>5726.3366129199994</v>
      </c>
      <c r="R384" s="247">
        <f t="shared" si="93"/>
        <v>3435.8019677519992</v>
      </c>
      <c r="S384" s="247">
        <f t="shared" si="94"/>
        <v>419.05331333348551</v>
      </c>
      <c r="T384" s="247">
        <f t="shared" si="95"/>
        <v>4090.2077158764973</v>
      </c>
      <c r="U384" s="247">
        <f t="shared" si="96"/>
        <v>6871.6039355039984</v>
      </c>
      <c r="V384" s="242">
        <f t="shared" si="97"/>
        <v>68717.986309488377</v>
      </c>
      <c r="W384" s="249"/>
      <c r="X384" s="245">
        <f t="shared" si="98"/>
        <v>45810.692903359995</v>
      </c>
      <c r="Y384" s="168" t="str">
        <f>IFERROR(VLOOKUP($B384,Piloto!$B$79:$H$396,4,0),"")</f>
        <v/>
      </c>
      <c r="Z384" s="182"/>
      <c r="AA384" s="182"/>
    </row>
    <row r="385" spans="1:27" ht="22.5" hidden="1" customHeight="1">
      <c r="A385" s="171">
        <f t="shared" si="100"/>
        <v>4</v>
      </c>
      <c r="B385" s="183" t="s">
        <v>395</v>
      </c>
      <c r="C385" s="251">
        <v>5.49</v>
      </c>
      <c r="D385" s="179" t="s">
        <v>454</v>
      </c>
      <c r="E385" s="179"/>
      <c r="F385" s="179"/>
      <c r="G385" s="179"/>
      <c r="H385" s="178"/>
      <c r="I385" s="176"/>
      <c r="J385" s="176"/>
      <c r="K385" s="178"/>
      <c r="L385" s="177"/>
      <c r="M385" s="176"/>
      <c r="N385" s="181">
        <f>VLOOKUP($B385,Piloto!$B$79:$H$450,7,0)</f>
        <v>8680.5499999999993</v>
      </c>
      <c r="O385" s="175"/>
      <c r="P385" s="187">
        <f t="shared" si="99"/>
        <v>47656.219499999999</v>
      </c>
      <c r="Q385" s="181">
        <f t="shared" si="92"/>
        <v>2382.8109749999999</v>
      </c>
      <c r="R385" s="181">
        <f t="shared" si="93"/>
        <v>1429.6865849999999</v>
      </c>
      <c r="S385" s="181">
        <f t="shared" si="94"/>
        <v>174.37410715049998</v>
      </c>
      <c r="T385" s="181">
        <f t="shared" si="95"/>
        <v>1701.9942232230001</v>
      </c>
      <c r="U385" s="181">
        <f t="shared" si="96"/>
        <v>2859.3731699999998</v>
      </c>
      <c r="V385" s="174">
        <f t="shared" si="97"/>
        <v>28594.541855731499</v>
      </c>
      <c r="X385" s="172">
        <f t="shared" si="98"/>
        <v>19062.487799999999</v>
      </c>
      <c r="Y385" s="168" t="str">
        <f>IFERROR(VLOOKUP($B385,Piloto!$B$79:$H$396,4,0),"")</f>
        <v/>
      </c>
      <c r="Z385" s="182"/>
      <c r="AA385" s="182"/>
    </row>
    <row r="386" spans="1:27" ht="22.5" customHeight="1">
      <c r="A386" s="171">
        <f t="shared" si="100"/>
        <v>5</v>
      </c>
      <c r="B386" s="248" t="s">
        <v>220</v>
      </c>
      <c r="C386" s="241">
        <v>8.5500000000000007</v>
      </c>
      <c r="D386" s="241" t="s">
        <v>454</v>
      </c>
      <c r="E386" s="179"/>
      <c r="F386" s="179"/>
      <c r="G386" s="179"/>
      <c r="H386" s="178"/>
      <c r="I386" s="176"/>
      <c r="J386" s="176"/>
      <c r="K386" s="178"/>
      <c r="L386" s="177"/>
      <c r="M386" s="176"/>
      <c r="N386" s="181">
        <f>VLOOKUP($B386,Piloto!$B$79:$H$450,7,0)</f>
        <v>9296.0009949999985</v>
      </c>
      <c r="O386" s="175"/>
      <c r="P386" s="246">
        <f t="shared" si="99"/>
        <v>79480.808507249996</v>
      </c>
      <c r="Q386" s="247">
        <f t="shared" si="92"/>
        <v>3974.0404253625002</v>
      </c>
      <c r="R386" s="247">
        <f t="shared" si="93"/>
        <v>2384.4242552174996</v>
      </c>
      <c r="S386" s="247">
        <f t="shared" si="94"/>
        <v>290.82027832802771</v>
      </c>
      <c r="T386" s="247">
        <f t="shared" si="95"/>
        <v>2838.5775950279267</v>
      </c>
      <c r="U386" s="247">
        <f t="shared" si="96"/>
        <v>4768.8485104349993</v>
      </c>
      <c r="V386" s="242">
        <f t="shared" si="97"/>
        <v>47689.836278094619</v>
      </c>
      <c r="W386" s="249"/>
      <c r="X386" s="245">
        <f t="shared" si="98"/>
        <v>31792.323402900001</v>
      </c>
      <c r="Y386" s="168" t="str">
        <f>IFERROR(VLOOKUP($B386,Piloto!$B$79:$H$396,4,0),"")</f>
        <v/>
      </c>
      <c r="Z386" s="182"/>
      <c r="AA386" s="182"/>
    </row>
    <row r="387" spans="1:27" ht="22.5" hidden="1" customHeight="1">
      <c r="A387" s="171">
        <f t="shared" si="100"/>
        <v>6</v>
      </c>
      <c r="B387" s="183" t="s">
        <v>192</v>
      </c>
      <c r="C387" s="251">
        <v>8.7799999999999994</v>
      </c>
      <c r="D387" s="179" t="s">
        <v>454</v>
      </c>
      <c r="E387" s="179"/>
      <c r="F387" s="179"/>
      <c r="G387" s="179"/>
      <c r="H387" s="178"/>
      <c r="I387" s="176"/>
      <c r="J387" s="176"/>
      <c r="K387" s="178"/>
      <c r="L387" s="177"/>
      <c r="M387" s="176"/>
      <c r="N387" s="181">
        <f>VLOOKUP($B387,Piloto!$B$79:$H$450,7,0)</f>
        <v>9296.0009950000003</v>
      </c>
      <c r="O387" s="175"/>
      <c r="P387" s="187">
        <f t="shared" si="99"/>
        <v>81618.888736099994</v>
      </c>
      <c r="Q387" s="181">
        <f t="shared" si="92"/>
        <v>4080.9444368049999</v>
      </c>
      <c r="R387" s="181">
        <f t="shared" si="93"/>
        <v>2448.5666620829998</v>
      </c>
      <c r="S387" s="181">
        <f t="shared" si="94"/>
        <v>298.64351388538989</v>
      </c>
      <c r="T387" s="181">
        <f t="shared" si="95"/>
        <v>2914.9369923210752</v>
      </c>
      <c r="U387" s="181">
        <f t="shared" si="96"/>
        <v>4897.1333241659995</v>
      </c>
      <c r="V387" s="174">
        <f t="shared" si="97"/>
        <v>48972.720762768513</v>
      </c>
      <c r="X387" s="172">
        <f t="shared" si="98"/>
        <v>32647.555494439999</v>
      </c>
      <c r="Y387" s="168" t="str">
        <f>IFERROR(VLOOKUP($B387,Piloto!$B$79:$H$396,4,0),"")</f>
        <v/>
      </c>
      <c r="Z387" s="182"/>
      <c r="AA387" s="182"/>
    </row>
    <row r="388" spans="1:27" ht="22.5" customHeight="1">
      <c r="A388" s="171">
        <f t="shared" si="100"/>
        <v>7</v>
      </c>
      <c r="B388" s="248" t="s">
        <v>242</v>
      </c>
      <c r="C388" s="241">
        <v>8.34</v>
      </c>
      <c r="D388" s="241" t="s">
        <v>454</v>
      </c>
      <c r="E388" s="179"/>
      <c r="F388" s="179"/>
      <c r="G388" s="179"/>
      <c r="H388" s="178"/>
      <c r="I388" s="176"/>
      <c r="J388" s="176"/>
      <c r="K388" s="178"/>
      <c r="L388" s="177"/>
      <c r="M388" s="176"/>
      <c r="N388" s="181">
        <f>VLOOKUP($B388,Piloto!$B$79:$H$450,7,0)</f>
        <v>8680.5499999999993</v>
      </c>
      <c r="O388" s="175"/>
      <c r="P388" s="246">
        <f t="shared" si="99"/>
        <v>72395.786999999997</v>
      </c>
      <c r="Q388" s="247">
        <f t="shared" si="92"/>
        <v>3619.78935</v>
      </c>
      <c r="R388" s="247">
        <f t="shared" si="93"/>
        <v>2171.8736099999996</v>
      </c>
      <c r="S388" s="247">
        <f t="shared" si="94"/>
        <v>264.89618463299996</v>
      </c>
      <c r="T388" s="247">
        <f t="shared" si="95"/>
        <v>2585.5431369180001</v>
      </c>
      <c r="U388" s="247">
        <f t="shared" si="96"/>
        <v>4343.7472199999993</v>
      </c>
      <c r="V388" s="242">
        <f t="shared" si="97"/>
        <v>43438.702928378996</v>
      </c>
      <c r="W388" s="249"/>
      <c r="X388" s="245">
        <f t="shared" si="98"/>
        <v>28958.3148</v>
      </c>
      <c r="Y388" s="168" t="str">
        <f>IFERROR(VLOOKUP($B388,Piloto!$B$79:$H$396,4,0),"")</f>
        <v/>
      </c>
      <c r="Z388" s="182"/>
      <c r="AA388" s="182"/>
    </row>
    <row r="389" spans="1:27" ht="22.5" customHeight="1">
      <c r="A389" s="171">
        <f t="shared" si="100"/>
        <v>8</v>
      </c>
      <c r="B389" s="248" t="s">
        <v>392</v>
      </c>
      <c r="C389" s="241">
        <v>14.61</v>
      </c>
      <c r="D389" s="241" t="s">
        <v>454</v>
      </c>
      <c r="E389" s="179"/>
      <c r="F389" s="179"/>
      <c r="G389" s="179"/>
      <c r="H389" s="178"/>
      <c r="I389" s="176"/>
      <c r="J389" s="176"/>
      <c r="K389" s="178"/>
      <c r="L389" s="177"/>
      <c r="M389" s="176"/>
      <c r="N389" s="181">
        <f>VLOOKUP($B389,Piloto!$B$79:$H$450,7,0)</f>
        <v>9296.0009949999985</v>
      </c>
      <c r="O389" s="175"/>
      <c r="P389" s="246">
        <f t="shared" si="99"/>
        <v>135814.57453694998</v>
      </c>
      <c r="Q389" s="247">
        <f t="shared" si="92"/>
        <v>6790.7287268474993</v>
      </c>
      <c r="R389" s="247">
        <f t="shared" si="93"/>
        <v>4074.4372361084993</v>
      </c>
      <c r="S389" s="247">
        <f t="shared" si="94"/>
        <v>496.94552823069995</v>
      </c>
      <c r="T389" s="247">
        <f t="shared" si="95"/>
        <v>4850.4817150126319</v>
      </c>
      <c r="U389" s="247">
        <f t="shared" si="96"/>
        <v>8148.8744722169986</v>
      </c>
      <c r="V389" s="242">
        <f t="shared" si="97"/>
        <v>81491.053569937125</v>
      </c>
      <c r="W389" s="249"/>
      <c r="X389" s="245">
        <f t="shared" si="98"/>
        <v>54325.829814779994</v>
      </c>
      <c r="Y389" s="168" t="str">
        <f>IFERROR(VLOOKUP($B389,Piloto!$B$79:$H$396,4,0),"")</f>
        <v/>
      </c>
      <c r="Z389" s="182"/>
      <c r="AA389" s="182"/>
    </row>
    <row r="390" spans="1:27" ht="22.5" customHeight="1">
      <c r="A390" s="171">
        <f t="shared" si="100"/>
        <v>9</v>
      </c>
      <c r="B390" s="248" t="s">
        <v>369</v>
      </c>
      <c r="C390" s="241">
        <v>20.78</v>
      </c>
      <c r="D390" s="241" t="s">
        <v>454</v>
      </c>
      <c r="E390" s="179"/>
      <c r="F390" s="179"/>
      <c r="G390" s="179"/>
      <c r="H390" s="178"/>
      <c r="I390" s="176"/>
      <c r="J390" s="176"/>
      <c r="K390" s="178"/>
      <c r="L390" s="177"/>
      <c r="M390" s="176"/>
      <c r="N390" s="181">
        <f>VLOOKUP($B390,Piloto!$B$79:$H$450,7,0)</f>
        <v>9296.0009949999985</v>
      </c>
      <c r="O390" s="175"/>
      <c r="P390" s="246">
        <f t="shared" si="99"/>
        <v>193170.90067609999</v>
      </c>
      <c r="Q390" s="247">
        <f t="shared" si="92"/>
        <v>9658.5450338049995</v>
      </c>
      <c r="R390" s="247">
        <f t="shared" si="93"/>
        <v>5795.1270202829992</v>
      </c>
      <c r="S390" s="247">
        <f t="shared" si="94"/>
        <v>706.81232557384988</v>
      </c>
      <c r="T390" s="247">
        <f t="shared" si="95"/>
        <v>6898.9055467462358</v>
      </c>
      <c r="U390" s="247">
        <f t="shared" si="96"/>
        <v>11590.254040565998</v>
      </c>
      <c r="V390" s="242">
        <f t="shared" si="97"/>
        <v>115905.82431097148</v>
      </c>
      <c r="W390" s="249"/>
      <c r="X390" s="245">
        <f t="shared" si="98"/>
        <v>77268.360270439996</v>
      </c>
      <c r="Y390" s="168" t="str">
        <f>IFERROR(VLOOKUP($B390,Piloto!$B$79:$H$396,4,0),"")</f>
        <v/>
      </c>
      <c r="Z390" s="182"/>
      <c r="AA390" s="182"/>
    </row>
    <row r="391" spans="1:27" ht="22.5" hidden="1" customHeight="1">
      <c r="A391" s="171">
        <f t="shared" si="100"/>
        <v>10</v>
      </c>
      <c r="B391" s="183" t="s">
        <v>383</v>
      </c>
      <c r="C391" s="251">
        <v>11.64</v>
      </c>
      <c r="D391" s="179" t="s">
        <v>454</v>
      </c>
      <c r="E391" s="179"/>
      <c r="F391" s="179"/>
      <c r="G391" s="179"/>
      <c r="H391" s="178"/>
      <c r="I391" s="176"/>
      <c r="J391" s="176"/>
      <c r="K391" s="178"/>
      <c r="L391" s="177"/>
      <c r="M391" s="176"/>
      <c r="N391" s="181">
        <f>VLOOKUP($B391,Piloto!$B$79:$H$450,7,0)</f>
        <v>8680.5499999999993</v>
      </c>
      <c r="O391" s="175"/>
      <c r="P391" s="187">
        <f t="shared" si="99"/>
        <v>101041.602</v>
      </c>
      <c r="Q391" s="181">
        <f t="shared" si="92"/>
        <v>5052.0801000000001</v>
      </c>
      <c r="R391" s="181">
        <f t="shared" si="93"/>
        <v>3031.2480599999999</v>
      </c>
      <c r="S391" s="181">
        <f t="shared" si="94"/>
        <v>369.71122171799999</v>
      </c>
      <c r="T391" s="181">
        <f t="shared" si="95"/>
        <v>3608.5997738280003</v>
      </c>
      <c r="U391" s="181">
        <f t="shared" si="96"/>
        <v>6062.4961199999998</v>
      </c>
      <c r="V391" s="174">
        <f t="shared" si="97"/>
        <v>60626.678907234003</v>
      </c>
      <c r="X391" s="172">
        <f t="shared" si="98"/>
        <v>40416.640800000001</v>
      </c>
      <c r="Y391" s="168" t="str">
        <f>IFERROR(VLOOKUP($B391,Piloto!$B$79:$H$396,4,0),"")</f>
        <v/>
      </c>
      <c r="Z391" s="182"/>
      <c r="AA391" s="182"/>
    </row>
    <row r="392" spans="1:27" ht="22.5" customHeight="1">
      <c r="A392" s="171">
        <f t="shared" si="100"/>
        <v>11</v>
      </c>
      <c r="B392" s="248" t="s">
        <v>398</v>
      </c>
      <c r="C392" s="241">
        <v>12.8</v>
      </c>
      <c r="D392" s="241" t="s">
        <v>454</v>
      </c>
      <c r="E392" s="179"/>
      <c r="F392" s="179"/>
      <c r="G392" s="179"/>
      <c r="H392" s="178"/>
      <c r="I392" s="176"/>
      <c r="J392" s="176"/>
      <c r="K392" s="178"/>
      <c r="L392" s="177"/>
      <c r="M392" s="176"/>
      <c r="N392" s="181">
        <f>VLOOKUP($B392,Piloto!$B$79:$H$450,7,0)</f>
        <v>9296.0009949999985</v>
      </c>
      <c r="O392" s="175"/>
      <c r="P392" s="246">
        <f t="shared" si="99"/>
        <v>118988.81273599999</v>
      </c>
      <c r="Q392" s="247">
        <f t="shared" si="92"/>
        <v>5949.4406368</v>
      </c>
      <c r="R392" s="247">
        <f t="shared" si="93"/>
        <v>3569.6643820799995</v>
      </c>
      <c r="S392" s="247">
        <f t="shared" si="94"/>
        <v>435.38006580102399</v>
      </c>
      <c r="T392" s="247">
        <f t="shared" si="95"/>
        <v>4249.566458053504</v>
      </c>
      <c r="U392" s="247">
        <f t="shared" si="96"/>
        <v>7139.3287641599991</v>
      </c>
      <c r="V392" s="242">
        <f t="shared" si="97"/>
        <v>71395.310451416502</v>
      </c>
      <c r="W392" s="249"/>
      <c r="X392" s="245">
        <f t="shared" si="98"/>
        <v>47595.5250944</v>
      </c>
      <c r="Y392" s="168" t="str">
        <f>IFERROR(VLOOKUP($B392,Piloto!$B$79:$H$396,4,0),"")</f>
        <v/>
      </c>
      <c r="Z392" s="182"/>
      <c r="AA392" s="182"/>
    </row>
    <row r="393" spans="1:27" ht="22.5" customHeight="1">
      <c r="A393" s="171">
        <f t="shared" si="100"/>
        <v>12</v>
      </c>
      <c r="B393" s="248" t="s">
        <v>362</v>
      </c>
      <c r="C393" s="241">
        <v>13.51</v>
      </c>
      <c r="D393" s="241" t="s">
        <v>454</v>
      </c>
      <c r="E393" s="179"/>
      <c r="F393" s="179"/>
      <c r="G393" s="179"/>
      <c r="H393" s="178"/>
      <c r="I393" s="176"/>
      <c r="J393" s="176"/>
      <c r="K393" s="178"/>
      <c r="L393" s="177"/>
      <c r="M393" s="176"/>
      <c r="N393" s="181">
        <f>VLOOKUP($B393,Piloto!$B$79:$H$450,7,0)</f>
        <v>9296.0009950000003</v>
      </c>
      <c r="O393" s="175"/>
      <c r="P393" s="246">
        <f t="shared" si="99"/>
        <v>125588.97344245001</v>
      </c>
      <c r="Q393" s="247">
        <f t="shared" si="92"/>
        <v>6279.4486721225003</v>
      </c>
      <c r="R393" s="247">
        <f t="shared" si="93"/>
        <v>3767.6692032735</v>
      </c>
      <c r="S393" s="247">
        <f t="shared" si="94"/>
        <v>459.53005382592454</v>
      </c>
      <c r="T393" s="247">
        <f t="shared" si="95"/>
        <v>4485.2845975236596</v>
      </c>
      <c r="U393" s="247">
        <f t="shared" si="96"/>
        <v>7535.338406547</v>
      </c>
      <c r="V393" s="242">
        <f t="shared" si="97"/>
        <v>75355.519078018522</v>
      </c>
      <c r="W393" s="249"/>
      <c r="X393" s="245">
        <f t="shared" si="98"/>
        <v>50235.589376980002</v>
      </c>
      <c r="Y393" s="168" t="str">
        <f>IFERROR(VLOOKUP($B393,Piloto!$B$79:$H$396,4,0),"")</f>
        <v/>
      </c>
      <c r="Z393" s="182"/>
      <c r="AA393" s="182"/>
    </row>
  </sheetData>
  <autoFilter ref="A21:Y393" xr:uid="{00000000-0001-0000-0000-000000000000}">
    <filterColumn colId="24">
      <filters blank="1">
        <filter val="Disponível"/>
      </filters>
    </filterColumn>
  </autoFilter>
  <mergeCells count="25">
    <mergeCell ref="A21:A23"/>
    <mergeCell ref="B21:B23"/>
    <mergeCell ref="C21:C23"/>
    <mergeCell ref="E21:E23"/>
    <mergeCell ref="F21:F23"/>
    <mergeCell ref="D21:D23"/>
    <mergeCell ref="B19:E19"/>
    <mergeCell ref="B11:X11"/>
    <mergeCell ref="B12:X12"/>
    <mergeCell ref="B13:C13"/>
    <mergeCell ref="B17:E17"/>
    <mergeCell ref="B18:E18"/>
    <mergeCell ref="G21:G23"/>
    <mergeCell ref="H21:H23"/>
    <mergeCell ref="I21:I23"/>
    <mergeCell ref="J21:J23"/>
    <mergeCell ref="N21:N23"/>
    <mergeCell ref="K21:K23"/>
    <mergeCell ref="L21:L23"/>
    <mergeCell ref="M21:M23"/>
    <mergeCell ref="X21:X23"/>
    <mergeCell ref="Q20:V20"/>
    <mergeCell ref="P21:P23"/>
    <mergeCell ref="V21:V23"/>
    <mergeCell ref="O21:O23"/>
  </mergeCells>
  <phoneticPr fontId="37" type="noConversion"/>
  <conditionalFormatting sqref="H24">
    <cfRule type="duplicateValues" dxfId="13" priority="82"/>
  </conditionalFormatting>
  <conditionalFormatting sqref="H24:H393">
    <cfRule type="duplicateValues" dxfId="12" priority="278"/>
    <cfRule type="duplicateValues" dxfId="11" priority="277"/>
  </conditionalFormatting>
  <conditionalFormatting sqref="H26">
    <cfRule type="duplicateValues" dxfId="10" priority="72"/>
    <cfRule type="duplicateValues" dxfId="9" priority="73"/>
  </conditionalFormatting>
  <conditionalFormatting sqref="K24:K25 K27:K35">
    <cfRule type="duplicateValues" dxfId="8" priority="78"/>
  </conditionalFormatting>
  <conditionalFormatting sqref="K24:K393">
    <cfRule type="duplicateValues" dxfId="7" priority="282"/>
    <cfRule type="duplicateValues" dxfId="6" priority="281"/>
  </conditionalFormatting>
  <conditionalFormatting sqref="K26">
    <cfRule type="duplicateValues" dxfId="5" priority="1"/>
    <cfRule type="duplicateValues" dxfId="4" priority="2"/>
    <cfRule type="duplicateValues" dxfId="3" priority="3"/>
  </conditionalFormatting>
  <conditionalFormatting sqref="K36:K43">
    <cfRule type="duplicateValues" dxfId="2" priority="76"/>
    <cfRule type="duplicateValues" dxfId="1" priority="77"/>
  </conditionalFormatting>
  <conditionalFormatting sqref="K44:K393">
    <cfRule type="duplicateValues" dxfId="0" priority="275"/>
  </conditionalFormatting>
  <dataValidations disablePrompts="1" count="1">
    <dataValidation type="list" allowBlank="1" showInputMessage="1" showErrorMessage="1" sqref="Q14:V14 X14" xr:uid="{00000000-0002-0000-0000-000000000000}">
      <formula1>"Pós Venda,Pós Entrega"</formula1>
    </dataValidation>
  </dataValidations>
  <pageMargins left="0.59055118110236227" right="0.59055118110236227" top="0.59055118110236227" bottom="0.59055118110236227" header="0.31496062992125984" footer="0.31496062992125984"/>
  <pageSetup paperSize="8" scale="96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a 2 b 5 0 8 1 b - 8 9 8 e - 4 d b b - 8 5 6 2 - 7 2 3 b b 7 1 7 1 c 3 8 "   x m l n s = " h t t p : / / s c h e m a s . m i c r o s o f t . c o m / D a t a M a s h u p " > A A A A A E I H A A B Q S w M E F A A C A A g A S 3 x W V q i 9 l 0 a k A A A A 9 Q A A A B I A H A B D b 2 5 m a W c v U G F j a 2 F n Z S 5 4 b W w g o h g A K K A U A A A A A A A A A A A A A A A A A A A A A A A A A A A A h Y 9 B D o I w F E S v Q r q n L d U Y J J + S 6 F Y S o 4 l x 2 0 C F R i i E F s v d X H g k r y B G U X c u 5 8 1 b z N y v N 0 i G u v I u s j O q 0 T E K M E W e 1 F m T K 1 3 E q L c n P 0 Q J h 6 3 I z q K Q 3 i h r E w 0 m j 1 F p b R s R 4 p z D b o a b r i C M 0 o A c 0 8 0 + K 2 U t 0 E d W / 2 V f a W O F z i T i c H i N 4 Q w v F z i c M 0 y B T A x S p b 8 9 G + c + 2 x 8 I 6 7 6 y f S d 5 a / 3 V D s g U g b w v 8 A d Q S w M E F A A C A A g A S 3 x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8 V l Z q N R N k P A Q A A I o R A A A T A B w A R m 9 y b X V s Y X M v U 2 V j d G l v b j E u b S C i G A A o o B Q A A A A A A A A A A A A A A A A A A A A A A A A A A A C t W M 1 u 2 z g Q v g f o O x D u I T a g N e r 8 B 0 U P r i y j 6 T p 2 Y s n p o S g M W p r Y K m R R J a n s F k W f Z g 9 7 2 q f I i + 1 I p m S J k u I g s S 4 m 5 4 f z w 5 n R Z w l w p c 9 C Y m 9 + e + / f H L w 5 E C v K w S M m C 0 U c S N o j H 0 g A 8 o D g M 2 S h B N z b P 4 L u g E q 6 o A L a L X t 6 9 4 d 9 O 3 r X a x m k N e v P 8 O f r b Q z 8 5 4 e W b Y 0 s 0 y H q o S H 8 z c Q 8 D n 3 P I D e c e W p p r S M O g q r d O F 7 f A F e b y Y I X 6 J M F q I 2 J y m w B B h l y 6 l J 2 5 Q E N F K t A G Y D r r 3 M G k k L p 3 / s u 9 V h 2 / q 3 0 C k f 6 S z a f b b x j 3 E X p G 6 7 2 d x B 6 v s e U 6 N t 2 c N 8 h T Y / j R w y z J z m V q O D J 1 H W T S l j a k s o 4 S 8 A A h D t 3 R R y l p l G p k J G E x 9 F R N p d + F C H d I F O Q w G + 4 v + 4 H 8 T K G Y H O y 8 t N k a 1 8 I m v m X 3 M 0 U X B a u k g Q g n + E O f E m v a U Q L M h Y 6 C U t q r u g D i A L d p N 6 z I p 0 J v h U 1 e 9 n i K F s c Z 4 u T b H G a L c 6 y x X m 2 u M g W l 3 m F Y A j X f q j S M R d p 9 p K a + G 6 J C I I V c 1 i U 1 0 l G G 8 G 9 T I m p 6 8 P p 5 L r o c b t c k d 6 C d Z M L p h 5 g z X V L B a r x C r e j c c r l q z F L 1 a z x C s V d 1 d r W e s J L R D 8 G z G W W x C v s 5 u X / 9 P 0 8 8 W g G q 2 3 U L F D u K k 2 u r s k 0 k U L P a Z x S C + r 5 1 z p y X 5 G X O 7 v A H I C k w Q q 6 1 X a u X l a 1 u x O Z l M q 4 T z e c g k q h 9 6 s p K I + C V 8 W Z + B 6 w p U + T A 2 O 8 w G 7 N Z K m J u X 7 Y 1 N + I N n s 0 o e e M o n 1 d Z d N I q x H b j i 2 N W R p p + t 3 0 G u h H D f T j B v r J n g P P x 6 p O P 2 u g n z f Q L x r o l / X 0 O x q k Q z r l k r 5 d G N k v D s 3 s 2 x b 5 8 s k a k 4 Y m R f z x j j i J w O H A F x E L H / 9 7 g O B w l 0 5 v o 1 M 5 v q n N y d W Y t H s G O T L I a e f l 4 W w c H T G c h / S Q W C O 0 f r j x L N m O B 7 v c P l I n T E E A f 8 C h u j P Q Y 6 W B L R 8 x f G f u V D h R C r c x t u U u A y 9 O B B o 6 V Y a s Z A T J m D 8 n m r N M Z 0 0 e k L M 7 m n O l Y M e I B 0 K x 2 8 K F U h g y T o k H z z H z m i R c b g O i L n C 5 2 8 F e X u 7 0 8 d / H f 9 i m b r D b y r C o A i 6 q K K l R p A y a m t 3 X 4 V T 5 Q P L l y v l E 2 u P J a G L + 2 S E j a + i Q y c y x p u T z 5 G q 8 j 2 G n m l U z N B k / B c k w g z V v u F w C O 7 2 P 6 W x C e / X a G 7 Z S 3 d c U L 0 D F e q u Z A N r d Z 2 7 L 2 L I + t x r + z L K H G L T s a i X 5 W W 6 1 A 1 L o W 6 u d g + L X 5 1 a z i e m r N 1 l A 2 3 t N b A V 9 1 e e 2 C t I U D l Y I r e q w B h L 3 6 n Q j a N 3 Z d D U 4 W L n e D I S T O 0 l w c C e Z Z w 7 D O k e q Y G H r W 8 d I P z m 8 b Y 3 8 c E U F G f o B v p s 9 K l p 4 q E M X A X R t C M C V U / a X a K d f J g w C 1 F 2 R 9 t d i B X 5 L J u h x h 9 D Q Q 0 6 e s 4 R 8 d t H J r S S X Q P o B w l 5 8 K 2 1 N O J y G 4 p 7 x t c m C e B 0 6 P y M Q 7 R q f j F + / W t W / P i 2 D S N Q g Y b x e A P / 9 u 3 P g h 7 X 2 3 v 8 P U E s B A i 0 A F A A C A A g A S 3 x W V q i 9 l 0 a k A A A A 9 Q A A A B I A A A A A A A A A A A A A A A A A A A A A A E N v b m Z p Z y 9 Q Y W N r Y W d l L n h t b F B L A Q I t A B Q A A g A I A E t 8 V l Y P y u m r p A A A A O k A A A A T A A A A A A A A A A A A A A A A A P A A A A B b Q 2 9 u d G V u d F 9 U e X B l c 1 0 u e G 1 s U E s B A i 0 A F A A C A A g A S 3 x W V m o 1 E 2 Q 8 B A A A i h E A A B M A A A A A A A A A A A A A A A A A 4 Q E A A E Z v c m 1 1 b G F z L 1 N l Y 3 R p b 2 4 x L m 1 Q S w U G A A A A A A M A A w D C A A A A a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h w A A A A A A A C 0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u c 3 V s d G E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y I g L z 4 8 R W 5 0 c n k g V H l w Z T 0 i R m l s b E x h c 3 R V c G R h d G V k I i B W Y W x 1 Z T 0 i Z D I w M j M t M D I t M j J U M T g 6 M z Q 6 M j M u N D g y M T U 0 N l o i I C 8 + P E V u d H J 5 I F R 5 c G U 9 I k Z p b G x D b 2 x 1 b W 5 U e X B l c y I g V m F s d W U 9 I n N E U U l N Q W d Z Q 0 J n U U V C U V F H Q k E w T k F n W U d C Z z B F Q n d j S E J n W U d C Z 1 l H Q m d Z R 0 J n U U d B Z 0 k 9 I i A v P j x F b n R y e S B U e X B l P S J R d W V y e U l E I i B W Y W x 1 Z T 0 i c z h m Z D Q 5 Y T Y z L T l h Z W M t N D M w Z S 0 5 M 2 V h L T Z j O D U z M D I 1 N G Z h Z i I g L z 4 8 R W 5 0 c n k g V H l w Z T 0 i R m l s b E N v b H V t b k 5 h b W V z I i B W Y W x 1 Z T 0 i c 1 s m c X V v d D t h b m V 4 b 3 N f d W 5 p Z C Z x d W 9 0 O y w m c X V v d D t Q c m 9 k X 3 V u a W Q m c X V v d D s s J n F 1 b 3 Q 7 R W 1 w c m V z Y V 9 1 b m l k J n F 1 b 3 Q 7 L C Z x d W 9 0 O 0 5 1 b V B l c l 9 1 b m l k J n F 1 b 3 Q 7 L C Z x d W 9 0 O 0 9 i c m F f d W 5 p Z C Z x d W 9 0 O y w m c X V v d D t O d W 1 P Y m V f d W 5 p Z C Z x d W 9 0 O y w m c X V v d D t D b 2 R f b 2 J l J n F 1 b 3 Q 7 L C Z x d W 9 0 O 0 Z y Y W N h b 0 l k Z W F s X 3 V u a W Q m c X V v d D s s J n F 1 b 3 Q 7 R n J h Y 2 F v S W R l Y W x E Z W N p b W F s X 3 V u a W Q m c X V v d D s s J n F 1 b 3 Q 7 S W R l b n R p Z m l j Y W R v c l 9 1 b m l k J n F 1 b 3 Q 7 L C Z x d W 9 0 O 1 F 0 Z G V f d W 5 p Z C Z x d W 9 0 O y w m c X V v d D t D b 2 R p Z 2 9 f V W 5 p Z C Z x d W 9 0 O y w m c X V v d D t Q b 3 J j Z W 5 0 U H J f V W 5 p Z C Z x d W 9 0 O y w m c X V v d D t W Z W 5 k a W R v X 3 V u a W Q m c X V v d D s s J n F 1 b 3 Q 7 V G l w b 0 N v b n R y Y X R v X 3 V k d C Z x d W 9 0 O y w m c X V v d D t O d W 1 D Y X R l Z 1 N 0 Y X R 1 c 1 9 1 b m l k J n F 1 b 3 Q 7 L C Z x d W 9 0 O 0 R l c 2 N f Y 3 N 1 c C Z x d W 9 0 O y w m c X V v d D t D b 2 R U a X B Q c m 9 k X 3 V u a W Q m c X V v d D s s J n F 1 b 3 Q 7 R G V z Y 3 J p Y 2 F v X 3 R p c H B y b 2 Q m c X V v d D s s J n F 1 b 3 Q 7 U m V 0 Z X J Q c m l t Q W x 1 Z 3 V l b F 9 1 Z H Q m c X V v d D s s J n F 1 b 3 Q 7 U G 9 y Y 2 V u d E N v b W l z c 2 F v X 3 V u a W Q m c X V v d D s s J n F 1 b 3 Q 7 R G F 0 Y V J l Y 2 9 u a G V j a W 1 l b n R v U m V j Z W l 0 Y U 1 h c G F f d W 5 p Z C Z x d W 9 0 O y w m c X V v d D t E Y X R h R W 5 0 c m V n Y U N o Y X Z l c 1 9 1 b m l k J n F 1 b 3 Q 7 L C Z x d W 9 0 O 0 R h d G F D Y W R f d W 5 p Z C Z x d W 9 0 O y w m c X V v d D t V c 3 J D Y W R f d W 5 p Z C Z x d W 9 0 O y w m c X V v d D t D M V 9 1 b m l k J n F 1 b 3 Q 7 L C Z x d W 9 0 O 0 M y X 3 V u a W Q m c X V v d D s s J n F 1 b 3 Q 7 Q z N f d W 5 p Z C Z x d W 9 0 O y w m c X V v d D t D N F 9 1 b m l k J n F 1 b 3 Q 7 L C Z x d W 9 0 O 0 M 1 X 3 V u a W Q m c X V v d D s s J n F 1 b 3 Q 7 Q z Z f d W 5 p Z C Z x d W 9 0 O y w m c X V v d D t D N 1 9 1 b m l k J n F 1 b 3 Q 7 L C Z x d W 9 0 O 0 M 4 X 3 V u a W Q m c X V v d D s s J n F 1 b 3 Q 7 Q z l f d W 5 p Z C Z x d W 9 0 O y w m c X V v d D t Q c m V j b 0 1 p b i Z x d W 9 0 O y w m c X V v d D t E Z X N j c l 9 z d G F 0 d X M m c X V v d D s s J n F 1 b 3 Q 7 T 2 J q R X N w Z W x o b 1 R v c F 9 1 b m l k J n F 1 b 3 Q 7 L C Z x d W 9 0 O 0 9 i a k V z c G V s a G 9 M Z W Z 0 X 3 V u a W Q m c X V v d D t d I i A v P j x F b n R y e S B U e X B l P S J G a W x s Q 2 9 1 b n Q i I F Z h b H V l P S J s N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S 9 G b 2 5 0 Z S 5 7 Y W 5 l e G 9 z X 3 V u a W Q s M H 0 m c X V v d D s s J n F 1 b 3 Q 7 U 2 V j d G l v b j E v Q 2 9 u c 3 V s d G E x L 0 Z v b n R l L n t Q c m 9 k X 3 V u a W Q s M X 0 m c X V v d D s s J n F 1 b 3 Q 7 U 2 V j d G l v b j E v Q 2 9 u c 3 V s d G E x L 0 Z v b n R l L n t F b X B y Z X N h X 3 V u a W Q s M n 0 m c X V v d D s s J n F 1 b 3 Q 7 U 2 V j d G l v b j E v Q 2 9 u c 3 V s d G E x L 0 Z v b n R l L n t O d W 1 Q Z X J f d W 5 p Z C w z f S Z x d W 9 0 O y w m c X V v d D t T Z W N 0 a W 9 u M S 9 D b 2 5 z d W x 0 Y T E v R m 9 u d G U u e 0 9 i c m F f d W 5 p Z C w 0 f S Z x d W 9 0 O y w m c X V v d D t T Z W N 0 a W 9 u M S 9 D b 2 5 z d W x 0 Y T E v R m 9 u d G U u e 0 5 1 b U 9 i Z V 9 1 b m l k L D V 9 J n F 1 b 3 Q 7 L C Z x d W 9 0 O 1 N l Y 3 R p b 2 4 x L 0 N v b n N 1 b H R h M S 9 G b 2 5 0 Z S 5 7 Q 2 9 k X 2 9 i Z S w 2 f S Z x d W 9 0 O y w m c X V v d D t T Z W N 0 a W 9 u M S 9 D b 2 5 z d W x 0 Y T E v R m 9 u d G U u e 0 Z y Y W N h b 0 l k Z W F s X 3 V u a W Q s N 3 0 m c X V v d D s s J n F 1 b 3 Q 7 U 2 V j d G l v b j E v Q 2 9 u c 3 V s d G E x L 0 Z v b n R l L n t G c m F j Y W 9 J Z G V h b E R l Y 2 l t Y W x f d W 5 p Z C w 4 f S Z x d W 9 0 O y w m c X V v d D t T Z W N 0 a W 9 u M S 9 D b 2 5 z d W x 0 Y T E v V G l w b y B B b H R l c m F k b y 5 7 S W R l b n R p Z m l j Y W R v c l 9 1 b m l k L D l 9 J n F 1 b 3 Q 7 L C Z x d W 9 0 O 1 N l Y 3 R p b 2 4 x L 0 N v b n N 1 b H R h M S 9 G b 2 5 0 Z S 5 7 U X R k Z V 9 1 b m l k L D E w f S Z x d W 9 0 O y w m c X V v d D t T Z W N 0 a W 9 u M S 9 D b 2 5 z d W x 0 Y T E v R m 9 u d G U u e 0 N v Z G l n b 1 9 V b m l k L D E x f S Z x d W 9 0 O y w m c X V v d D t T Z W N 0 a W 9 u M S 9 D b 2 5 z d W x 0 Y T E v R m 9 u d G U u e 1 B v c m N l b n R Q c l 9 V b m l k L D E y f S Z x d W 9 0 O y w m c X V v d D t T Z W N 0 a W 9 u M S 9 D b 2 5 z d W x 0 Y T E v R m 9 u d G U u e 1 Z l b m R p Z G 9 f d W 5 p Z C w x M 3 0 m c X V v d D s s J n F 1 b 3 Q 7 U 2 V j d G l v b j E v Q 2 9 u c 3 V s d G E x L 0 Z v b n R l L n t U a X B v Q 2 9 u d H J h d G 9 f d W R 0 L D E 0 f S Z x d W 9 0 O y w m c X V v d D t T Z W N 0 a W 9 u M S 9 D b 2 5 z d W x 0 Y T E v R m 9 u d G U u e 0 5 1 b U N h d G V n U 3 R h d H V z X 3 V u a W Q s M T V 9 J n F 1 b 3 Q 7 L C Z x d W 9 0 O 1 N l Y 3 R p b 2 4 x L 0 N v b n N 1 b H R h M S 9 G b 2 5 0 Z S 5 7 R G V z Y 1 9 j c 3 V w L D E 2 f S Z x d W 9 0 O y w m c X V v d D t T Z W N 0 a W 9 u M S 9 D b 2 5 z d W x 0 Y T E v R m 9 u d G U u e 0 N v Z F R p c F B y b 2 R f d W 5 p Z C w x N 3 0 m c X V v d D s s J n F 1 b 3 Q 7 U 2 V j d G l v b j E v Q 2 9 u c 3 V s d G E x L 0 Z v b n R l L n t E Z X N j c m l j Y W 9 f d G l w c H J v Z C w x O H 0 m c X V v d D s s J n F 1 b 3 Q 7 U 2 V j d G l v b j E v Q 2 9 u c 3 V s d G E x L 0 Z v b n R l L n t S Z X R l c l B y a W 1 B b H V n d W V s X 3 V k d C w x O X 0 m c X V v d D s s J n F 1 b 3 Q 7 U 2 V j d G l v b j E v Q 2 9 u c 3 V s d G E x L 0 Z v b n R l L n t Q b 3 J j Z W 5 0 Q 2 9 t a X N z Y W 9 f d W 5 p Z C w y M H 0 m c X V v d D s s J n F 1 b 3 Q 7 U 2 V j d G l v b j E v Q 2 9 u c 3 V s d G E x L 0 Z v b n R l L n t E Y X R h U m V j b 2 5 o Z W N p b W V u d G 9 S Z W N l a X R h T W F w Y V 9 1 b m l k L D I x f S Z x d W 9 0 O y w m c X V v d D t T Z W N 0 a W 9 u M S 9 D b 2 5 z d W x 0 Y T E v R m 9 u d G U u e 0 R h d G F F b n R y Z W d h Q 2 h h d m V z X 3 V u a W Q s M j J 9 J n F 1 b 3 Q 7 L C Z x d W 9 0 O 1 N l Y 3 R p b 2 4 x L 0 N v b n N 1 b H R h M S 9 G b 2 5 0 Z S 5 7 R G F 0 Y U N h Z F 9 1 b m l k L D I z f S Z x d W 9 0 O y w m c X V v d D t T Z W N 0 a W 9 u M S 9 D b 2 5 z d W x 0 Y T E v R m 9 u d G U u e 1 V z c k N h Z F 9 1 b m l k L D I 0 f S Z x d W 9 0 O y w m c X V v d D t T Z W N 0 a W 9 u M S 9 D b 2 5 z d W x 0 Y T E v R m 9 u d G U u e 0 M x X 3 V u a W Q s M j V 9 J n F 1 b 3 Q 7 L C Z x d W 9 0 O 1 N l Y 3 R p b 2 4 x L 0 N v b n N 1 b H R h M S 9 G b 2 5 0 Z S 5 7 Q z J f d W 5 p Z C w y N n 0 m c X V v d D s s J n F 1 b 3 Q 7 U 2 V j d G l v b j E v Q 2 9 u c 3 V s d G E x L 0 Z v b n R l L n t D M 1 9 1 b m l k L D I 3 f S Z x d W 9 0 O y w m c X V v d D t T Z W N 0 a W 9 u M S 9 D b 2 5 z d W x 0 Y T E v R m 9 u d G U u e 0 M 0 X 3 V u a W Q s M j h 9 J n F 1 b 3 Q 7 L C Z x d W 9 0 O 1 N l Y 3 R p b 2 4 x L 0 N v b n N 1 b H R h M S 9 G b 2 5 0 Z S 5 7 Q z V f d W 5 p Z C w y O X 0 m c X V v d D s s J n F 1 b 3 Q 7 U 2 V j d G l v b j E v Q 2 9 u c 3 V s d G E x L 0 Z v b n R l L n t D N l 9 1 b m l k L D M w f S Z x d W 9 0 O y w m c X V v d D t T Z W N 0 a W 9 u M S 9 D b 2 5 z d W x 0 Y T E v R m 9 u d G U u e 0 M 3 X 3 V u a W Q s M z F 9 J n F 1 b 3 Q 7 L C Z x d W 9 0 O 1 N l Y 3 R p b 2 4 x L 0 N v b n N 1 b H R h M S 9 G b 2 5 0 Z S 5 7 Q z h f d W 5 p Z C w z M n 0 m c X V v d D s s J n F 1 b 3 Q 7 U 2 V j d G l v b j E v Q 2 9 u c 3 V s d G E x L 0 Z v b n R l L n t D O V 9 1 b m l k L D M z f S Z x d W 9 0 O y w m c X V v d D t T Z W N 0 a W 9 u M S 9 D b 2 5 z d W x 0 Y T E v R m 9 u d G U u e 1 B y Z W N v T W l u L D M 0 f S Z x d W 9 0 O y w m c X V v d D t T Z W N 0 a W 9 u M S 9 D b 2 5 z d W x 0 Y T E v R m 9 u d G U u e 0 R l c 2 N y X 3 N 0 Y X R 1 c y w z N X 0 m c X V v d D s s J n F 1 b 3 Q 7 U 2 V j d G l v b j E v Q 2 9 u c 3 V s d G E x L 0 Z v b n R l L n t P Y m p F c 3 B l b G h v V G 9 w X 3 V u a W Q s M z Z 9 J n F 1 b 3 Q 7 L C Z x d W 9 0 O 1 N l Y 3 R p b 2 4 x L 0 N v b n N 1 b H R h M S 9 G b 2 5 0 Z S 5 7 T 2 J q R X N w Z W x o b 0 x l Z n R f d W 5 p Z C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N v b n N 1 b H R h M S 9 G b 2 5 0 Z S 5 7 Y W 5 l e G 9 z X 3 V u a W Q s M H 0 m c X V v d D s s J n F 1 b 3 Q 7 U 2 V j d G l v b j E v Q 2 9 u c 3 V s d G E x L 0 Z v b n R l L n t Q c m 9 k X 3 V u a W Q s M X 0 m c X V v d D s s J n F 1 b 3 Q 7 U 2 V j d G l v b j E v Q 2 9 u c 3 V s d G E x L 0 Z v b n R l L n t F b X B y Z X N h X 3 V u a W Q s M n 0 m c X V v d D s s J n F 1 b 3 Q 7 U 2 V j d G l v b j E v Q 2 9 u c 3 V s d G E x L 0 Z v b n R l L n t O d W 1 Q Z X J f d W 5 p Z C w z f S Z x d W 9 0 O y w m c X V v d D t T Z W N 0 a W 9 u M S 9 D b 2 5 z d W x 0 Y T E v R m 9 u d G U u e 0 9 i c m F f d W 5 p Z C w 0 f S Z x d W 9 0 O y w m c X V v d D t T Z W N 0 a W 9 u M S 9 D b 2 5 z d W x 0 Y T E v R m 9 u d G U u e 0 5 1 b U 9 i Z V 9 1 b m l k L D V 9 J n F 1 b 3 Q 7 L C Z x d W 9 0 O 1 N l Y 3 R p b 2 4 x L 0 N v b n N 1 b H R h M S 9 G b 2 5 0 Z S 5 7 Q 2 9 k X 2 9 i Z S w 2 f S Z x d W 9 0 O y w m c X V v d D t T Z W N 0 a W 9 u M S 9 D b 2 5 z d W x 0 Y T E v R m 9 u d G U u e 0 Z y Y W N h b 0 l k Z W F s X 3 V u a W Q s N 3 0 m c X V v d D s s J n F 1 b 3 Q 7 U 2 V j d G l v b j E v Q 2 9 u c 3 V s d G E x L 0 Z v b n R l L n t G c m F j Y W 9 J Z G V h b E R l Y 2 l t Y W x f d W 5 p Z C w 4 f S Z x d W 9 0 O y w m c X V v d D t T Z W N 0 a W 9 u M S 9 D b 2 5 z d W x 0 Y T E v V G l w b y B B b H R l c m F k b y 5 7 S W R l b n R p Z m l j Y W R v c l 9 1 b m l k L D l 9 J n F 1 b 3 Q 7 L C Z x d W 9 0 O 1 N l Y 3 R p b 2 4 x L 0 N v b n N 1 b H R h M S 9 G b 2 5 0 Z S 5 7 U X R k Z V 9 1 b m l k L D E w f S Z x d W 9 0 O y w m c X V v d D t T Z W N 0 a W 9 u M S 9 D b 2 5 z d W x 0 Y T E v R m 9 u d G U u e 0 N v Z G l n b 1 9 V b m l k L D E x f S Z x d W 9 0 O y w m c X V v d D t T Z W N 0 a W 9 u M S 9 D b 2 5 z d W x 0 Y T E v R m 9 u d G U u e 1 B v c m N l b n R Q c l 9 V b m l k L D E y f S Z x d W 9 0 O y w m c X V v d D t T Z W N 0 a W 9 u M S 9 D b 2 5 z d W x 0 Y T E v R m 9 u d G U u e 1 Z l b m R p Z G 9 f d W 5 p Z C w x M 3 0 m c X V v d D s s J n F 1 b 3 Q 7 U 2 V j d G l v b j E v Q 2 9 u c 3 V s d G E x L 0 Z v b n R l L n t U a X B v Q 2 9 u d H J h d G 9 f d W R 0 L D E 0 f S Z x d W 9 0 O y w m c X V v d D t T Z W N 0 a W 9 u M S 9 D b 2 5 z d W x 0 Y T E v R m 9 u d G U u e 0 5 1 b U N h d G V n U 3 R h d H V z X 3 V u a W Q s M T V 9 J n F 1 b 3 Q 7 L C Z x d W 9 0 O 1 N l Y 3 R p b 2 4 x L 0 N v b n N 1 b H R h M S 9 G b 2 5 0 Z S 5 7 R G V z Y 1 9 j c 3 V w L D E 2 f S Z x d W 9 0 O y w m c X V v d D t T Z W N 0 a W 9 u M S 9 D b 2 5 z d W x 0 Y T E v R m 9 u d G U u e 0 N v Z F R p c F B y b 2 R f d W 5 p Z C w x N 3 0 m c X V v d D s s J n F 1 b 3 Q 7 U 2 V j d G l v b j E v Q 2 9 u c 3 V s d G E x L 0 Z v b n R l L n t E Z X N j c m l j Y W 9 f d G l w c H J v Z C w x O H 0 m c X V v d D s s J n F 1 b 3 Q 7 U 2 V j d G l v b j E v Q 2 9 u c 3 V s d G E x L 0 Z v b n R l L n t S Z X R l c l B y a W 1 B b H V n d W V s X 3 V k d C w x O X 0 m c X V v d D s s J n F 1 b 3 Q 7 U 2 V j d G l v b j E v Q 2 9 u c 3 V s d G E x L 0 Z v b n R l L n t Q b 3 J j Z W 5 0 Q 2 9 t a X N z Y W 9 f d W 5 p Z C w y M H 0 m c X V v d D s s J n F 1 b 3 Q 7 U 2 V j d G l v b j E v Q 2 9 u c 3 V s d G E x L 0 Z v b n R l L n t E Y X R h U m V j b 2 5 o Z W N p b W V u d G 9 S Z W N l a X R h T W F w Y V 9 1 b m l k L D I x f S Z x d W 9 0 O y w m c X V v d D t T Z W N 0 a W 9 u M S 9 D b 2 5 z d W x 0 Y T E v R m 9 u d G U u e 0 R h d G F F b n R y Z W d h Q 2 h h d m V z X 3 V u a W Q s M j J 9 J n F 1 b 3 Q 7 L C Z x d W 9 0 O 1 N l Y 3 R p b 2 4 x L 0 N v b n N 1 b H R h M S 9 G b 2 5 0 Z S 5 7 R G F 0 Y U N h Z F 9 1 b m l k L D I z f S Z x d W 9 0 O y w m c X V v d D t T Z W N 0 a W 9 u M S 9 D b 2 5 z d W x 0 Y T E v R m 9 u d G U u e 1 V z c k N h Z F 9 1 b m l k L D I 0 f S Z x d W 9 0 O y w m c X V v d D t T Z W N 0 a W 9 u M S 9 D b 2 5 z d W x 0 Y T E v R m 9 u d G U u e 0 M x X 3 V u a W Q s M j V 9 J n F 1 b 3 Q 7 L C Z x d W 9 0 O 1 N l Y 3 R p b 2 4 x L 0 N v b n N 1 b H R h M S 9 G b 2 5 0 Z S 5 7 Q z J f d W 5 p Z C w y N n 0 m c X V v d D s s J n F 1 b 3 Q 7 U 2 V j d G l v b j E v Q 2 9 u c 3 V s d G E x L 0 Z v b n R l L n t D M 1 9 1 b m l k L D I 3 f S Z x d W 9 0 O y w m c X V v d D t T Z W N 0 a W 9 u M S 9 D b 2 5 z d W x 0 Y T E v R m 9 u d G U u e 0 M 0 X 3 V u a W Q s M j h 9 J n F 1 b 3 Q 7 L C Z x d W 9 0 O 1 N l Y 3 R p b 2 4 x L 0 N v b n N 1 b H R h M S 9 G b 2 5 0 Z S 5 7 Q z V f d W 5 p Z C w y O X 0 m c X V v d D s s J n F 1 b 3 Q 7 U 2 V j d G l v b j E v Q 2 9 u c 3 V s d G E x L 0 Z v b n R l L n t D N l 9 1 b m l k L D M w f S Z x d W 9 0 O y w m c X V v d D t T Z W N 0 a W 9 u M S 9 D b 2 5 z d W x 0 Y T E v R m 9 u d G U u e 0 M 3 X 3 V u a W Q s M z F 9 J n F 1 b 3 Q 7 L C Z x d W 9 0 O 1 N l Y 3 R p b 2 4 x L 0 N v b n N 1 b H R h M S 9 G b 2 5 0 Z S 5 7 Q z h f d W 5 p Z C w z M n 0 m c X V v d D s s J n F 1 b 3 Q 7 U 2 V j d G l v b j E v Q 2 9 u c 3 V s d G E x L 0 Z v b n R l L n t D O V 9 1 b m l k L D M z f S Z x d W 9 0 O y w m c X V v d D t T Z W N 0 a W 9 u M S 9 D b 2 5 z d W x 0 Y T E v R m 9 u d G U u e 1 B y Z W N v T W l u L D M 0 f S Z x d W 9 0 O y w m c X V v d D t T Z W N 0 a W 9 u M S 9 D b 2 5 z d W x 0 Y T E v R m 9 u d G U u e 0 R l c 2 N y X 3 N 0 Y X R 1 c y w z N X 0 m c X V v d D s s J n F 1 b 3 Q 7 U 2 V j d G l v b j E v Q 2 9 u c 3 V s d G E x L 0 Z v b n R l L n t P Y m p F c 3 B l b G h v V G 9 w X 3 V u a W Q s M z Z 9 J n F 1 b 3 Q 7 L C Z x d W 9 0 O 1 N l Y 3 R p b 2 4 x L 0 N v b n N 1 b H R h M S 9 G b 2 5 0 Z S 5 7 T 2 J q R X N w Z W x o b 0 x l Z n R f d W 5 p Z C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T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y 0 L + 9 s c a J D h J 4 U A l s p r e U A A A A A A g A A A A A A A 2 Y A A M A A A A A Q A A A A e J W K N U 4 N Z n u w k 6 I Y y 2 e 9 d Q A A A A A E g A A A o A A A A B A A A A B v c h D R E k L L K E d x H Z Z q 6 V v U U A A A A G e d Q z L K e E M F e d t r d G J 4 P w j P m L s K D c I 7 p y O T 6 H b x 1 O a H j e c r D c / r K b i X j 4 9 x / h g 8 x k 4 R S V z Q c G 6 0 3 N a K 1 o y G w a G x K J w T w T h g 1 y 8 f T w 1 + m k / m F A A A A N k K N M x l G L g D m W x h x R h o 7 f i S n Y n o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8785BC711E134FBAD535BC61C6E57A" ma:contentTypeVersion="3" ma:contentTypeDescription="Crie um novo documento." ma:contentTypeScope="" ma:versionID="1ce06025c17acb8071ac2600dc975c94">
  <xsd:schema xmlns:xsd="http://www.w3.org/2001/XMLSchema" xmlns:xs="http://www.w3.org/2001/XMLSchema" xmlns:p="http://schemas.microsoft.com/office/2006/metadata/properties" xmlns:ns2="638e83a3-9e52-49fb-982a-146fc436d5cc" targetNamespace="http://schemas.microsoft.com/office/2006/metadata/properties" ma:root="true" ma:fieldsID="52f22ffa748393c486a0e008911da4b0" ns2:_="">
    <xsd:import namespace="638e83a3-9e52-49fb-982a-146fc436d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8e83a3-9e52-49fb-982a-146fc436d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B97C69-9B7E-41C9-9C39-3AEE90B4A098}"/>
</file>

<file path=customXml/itemProps2.xml><?xml version="1.0" encoding="utf-8"?>
<ds:datastoreItem xmlns:ds="http://schemas.openxmlformats.org/officeDocument/2006/customXml" ds:itemID="{DF699DCC-5BE7-49CC-AB2F-C784D32E8187}"/>
</file>

<file path=customXml/itemProps3.xml><?xml version="1.0" encoding="utf-8"?>
<ds:datastoreItem xmlns:ds="http://schemas.openxmlformats.org/officeDocument/2006/customXml" ds:itemID="{F95D07FD-85AD-48F5-8587-A2135FB4CD53}"/>
</file>

<file path=customXml/itemProps4.xml><?xml version="1.0" encoding="utf-8"?>
<ds:datastoreItem xmlns:ds="http://schemas.openxmlformats.org/officeDocument/2006/customXml" ds:itemID="{3C40BA83-5317-4F24-9EEB-55C41BF15F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TCI</dc:creator>
  <cp:keywords/>
  <dc:description/>
  <cp:lastModifiedBy>Felipe Augusto Didonet</cp:lastModifiedBy>
  <cp:revision>1</cp:revision>
  <dcterms:created xsi:type="dcterms:W3CDTF">2006-02-10T16:45:20Z</dcterms:created>
  <dcterms:modified xsi:type="dcterms:W3CDTF">2023-07-14T16:17:55Z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0x0101002A8785BC711E134FBAD535BC61C6E57A</vt:lpwstr>
  </property>
</Properties>
</file>