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defaultThemeVersion="124226"/>
  <mc:AlternateContent xmlns:mc="http://schemas.openxmlformats.org/markup-compatibility/2006">
    <mc:Choice Requires="x15">
      <x15ac:absPath xmlns:x15ac="http://schemas.microsoft.com/office/spreadsheetml/2010/11/ac" url="E:\Era swap\"/>
    </mc:Choice>
  </mc:AlternateContent>
  <xr:revisionPtr revIDLastSave="0" documentId="13_ncr:1_{B91D0FC2-F62F-4345-92D0-630EC2F0D0E5}" xr6:coauthVersionLast="45" xr6:coauthVersionMax="45" xr10:uidLastSave="{00000000-0000-0000-0000-000000000000}"/>
  <bookViews>
    <workbookView xWindow="-120" yWindow="-120" windowWidth="20730" windowHeight="11160" tabRatio="558" activeTab="10" xr2:uid="{00000000-000D-0000-FFFF-FFFF00000000}"/>
  </bookViews>
  <sheets>
    <sheet name="USER GUIDE" sheetId="9" r:id="rId1"/>
    <sheet name="TSGAP % slabs" sheetId="1" state="hidden" r:id="rId2"/>
    <sheet name="100000 ES" sheetId="2" state="hidden" r:id="rId3"/>
    <sheet name="10000 ES" sheetId="3" state="hidden" r:id="rId4"/>
    <sheet name="1000 ES" sheetId="4" state="hidden" r:id="rId5"/>
    <sheet name="500 ES" sheetId="5" state="hidden" r:id="rId6"/>
    <sheet name="Calculated ES Without Grace" sheetId="6" state="hidden" r:id="rId7"/>
    <sheet name="Calculated ES from SIP" sheetId="7" r:id="rId8"/>
    <sheet name="Calculated ES Dayswapper" sheetId="8" state="hidden" r:id="rId9"/>
    <sheet name="Day Swappers Calculation" sheetId="10" r:id="rId10"/>
    <sheet name=" GOAL Approach" sheetId="11" r:id="rId11"/>
  </sheets>
  <calcPr calcId="181029"/>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23" i="7" l="1"/>
  <c r="D24" i="7"/>
  <c r="D25" i="7"/>
  <c r="D26" i="7"/>
  <c r="D27" i="7"/>
  <c r="D28" i="7"/>
  <c r="D29" i="7"/>
  <c r="D30" i="7"/>
  <c r="D31" i="7"/>
  <c r="D32" i="7"/>
  <c r="D33" i="7"/>
  <c r="D22" i="7"/>
  <c r="N36" i="7"/>
  <c r="N38" i="7" l="1"/>
  <c r="I12" i="11"/>
  <c r="J12" i="11"/>
  <c r="I13" i="11"/>
  <c r="J13" i="11"/>
  <c r="I14" i="11"/>
  <c r="J14" i="11"/>
  <c r="I15" i="11"/>
  <c r="J11" i="11"/>
  <c r="C13" i="11" s="1"/>
  <c r="C14" i="11" s="1"/>
  <c r="I11" i="11"/>
  <c r="J3" i="11"/>
  <c r="J4" i="11"/>
  <c r="J5" i="11"/>
  <c r="J2" i="11"/>
  <c r="I2" i="11"/>
  <c r="I3" i="11"/>
  <c r="I4" i="11"/>
  <c r="I5" i="11"/>
  <c r="I6" i="11"/>
  <c r="C21" i="10"/>
  <c r="C22" i="10"/>
  <c r="C31" i="10"/>
  <c r="D30" i="10"/>
  <c r="D29" i="10"/>
  <c r="D28" i="10"/>
  <c r="D27" i="10"/>
  <c r="D26" i="10"/>
  <c r="C17" i="10"/>
  <c r="D13" i="10"/>
  <c r="F13" i="10" s="1"/>
  <c r="D14" i="10"/>
  <c r="F14" i="10" s="1"/>
  <c r="D15" i="10"/>
  <c r="F15" i="10" s="1"/>
  <c r="D16" i="10"/>
  <c r="D12" i="10"/>
  <c r="H12" i="10" s="1"/>
  <c r="C5" i="10"/>
  <c r="C4" i="10"/>
  <c r="B4" i="8"/>
  <c r="H9" i="8" s="1"/>
  <c r="C4" i="7"/>
  <c r="G23" i="7" s="1"/>
  <c r="B4" i="6"/>
  <c r="C14" i="6"/>
  <c r="H23" i="8"/>
  <c r="C20" i="8"/>
  <c r="E20" i="8" s="1"/>
  <c r="C19" i="8"/>
  <c r="D19" i="8" s="1"/>
  <c r="C18" i="8"/>
  <c r="E18" i="8" s="1"/>
  <c r="C17" i="8"/>
  <c r="D17" i="8" s="1"/>
  <c r="C16" i="8"/>
  <c r="E16" i="8" s="1"/>
  <c r="C15" i="8"/>
  <c r="D15" i="8" s="1"/>
  <c r="C14" i="8"/>
  <c r="E14" i="8" s="1"/>
  <c r="C13" i="8"/>
  <c r="D13" i="8" s="1"/>
  <c r="C12" i="8"/>
  <c r="E12" i="8" s="1"/>
  <c r="C11" i="8"/>
  <c r="D11" i="8" s="1"/>
  <c r="C10" i="8"/>
  <c r="C9" i="8"/>
  <c r="D9" i="8" s="1"/>
  <c r="G36" i="7"/>
  <c r="F26" i="6"/>
  <c r="C23" i="6"/>
  <c r="C22" i="6"/>
  <c r="C21" i="6"/>
  <c r="C20" i="6"/>
  <c r="C19" i="6"/>
  <c r="C18" i="6"/>
  <c r="C17" i="6"/>
  <c r="C16" i="6"/>
  <c r="C15" i="6"/>
  <c r="C13" i="6"/>
  <c r="C12" i="6"/>
  <c r="B19" i="5"/>
  <c r="C19" i="5" s="1"/>
  <c r="B17" i="5"/>
  <c r="AL16" i="5"/>
  <c r="AH16" i="5"/>
  <c r="AD16" i="5"/>
  <c r="Z16" i="5"/>
  <c r="V16" i="5"/>
  <c r="R16" i="5"/>
  <c r="N16" i="5"/>
  <c r="J16" i="5"/>
  <c r="F16" i="5"/>
  <c r="AL15" i="5"/>
  <c r="AH15" i="5"/>
  <c r="AD15" i="5"/>
  <c r="Z15" i="5"/>
  <c r="V15" i="5"/>
  <c r="R15" i="5"/>
  <c r="N15" i="5"/>
  <c r="J15" i="5"/>
  <c r="F15" i="5"/>
  <c r="AL14" i="5"/>
  <c r="AH14" i="5"/>
  <c r="AD14" i="5"/>
  <c r="Z14" i="5"/>
  <c r="V14" i="5"/>
  <c r="R14" i="5"/>
  <c r="N14" i="5"/>
  <c r="J14" i="5"/>
  <c r="F14" i="5"/>
  <c r="AL13" i="5"/>
  <c r="AH13" i="5"/>
  <c r="AD13" i="5"/>
  <c r="Z13" i="5"/>
  <c r="V13" i="5"/>
  <c r="R13" i="5"/>
  <c r="N13" i="5"/>
  <c r="J13" i="5"/>
  <c r="F13" i="5"/>
  <c r="AL12" i="5"/>
  <c r="AH12" i="5"/>
  <c r="AD12" i="5"/>
  <c r="Z12" i="5"/>
  <c r="V12" i="5"/>
  <c r="R12" i="5"/>
  <c r="N12" i="5"/>
  <c r="J12" i="5"/>
  <c r="F12" i="5"/>
  <c r="AL11" i="5"/>
  <c r="AH11" i="5"/>
  <c r="AD11" i="5"/>
  <c r="Z11" i="5"/>
  <c r="V11" i="5"/>
  <c r="R11" i="5"/>
  <c r="N11" i="5"/>
  <c r="J11" i="5"/>
  <c r="F11" i="5"/>
  <c r="AL10" i="5"/>
  <c r="AH10" i="5"/>
  <c r="AD10" i="5"/>
  <c r="Z10" i="5"/>
  <c r="V10" i="5"/>
  <c r="R10" i="5"/>
  <c r="N10" i="5"/>
  <c r="J10" i="5"/>
  <c r="F10" i="5"/>
  <c r="AL9" i="5"/>
  <c r="AH9" i="5"/>
  <c r="AD9" i="5"/>
  <c r="Z9" i="5"/>
  <c r="V9" i="5"/>
  <c r="R9" i="5"/>
  <c r="N9" i="5"/>
  <c r="J9" i="5"/>
  <c r="F9" i="5"/>
  <c r="AL8" i="5"/>
  <c r="AH8" i="5"/>
  <c r="AD8" i="5"/>
  <c r="Z8" i="5"/>
  <c r="V8" i="5"/>
  <c r="R8" i="5"/>
  <c r="N8" i="5"/>
  <c r="J8" i="5"/>
  <c r="F8" i="5"/>
  <c r="AL7" i="5"/>
  <c r="AH7" i="5"/>
  <c r="AD7" i="5"/>
  <c r="Z7" i="5"/>
  <c r="V7" i="5"/>
  <c r="R7" i="5"/>
  <c r="N7" i="5"/>
  <c r="J7" i="5"/>
  <c r="F7" i="5"/>
  <c r="AL6" i="5"/>
  <c r="AH6" i="5"/>
  <c r="AD6" i="5"/>
  <c r="Z6" i="5"/>
  <c r="V6" i="5"/>
  <c r="R6" i="5"/>
  <c r="N6" i="5"/>
  <c r="J6" i="5"/>
  <c r="F6" i="5"/>
  <c r="AL5" i="5"/>
  <c r="AH5" i="5"/>
  <c r="AH17" i="5" s="1"/>
  <c r="AD5" i="5"/>
  <c r="Z5" i="5"/>
  <c r="V5" i="5"/>
  <c r="R5" i="5"/>
  <c r="R17" i="5" s="1"/>
  <c r="N5" i="5"/>
  <c r="J5" i="5"/>
  <c r="F5" i="5"/>
  <c r="B19" i="4"/>
  <c r="B17" i="4"/>
  <c r="AL16" i="4"/>
  <c r="AH16" i="4"/>
  <c r="AD16" i="4"/>
  <c r="Z16" i="4"/>
  <c r="V16" i="4"/>
  <c r="R16" i="4"/>
  <c r="N16" i="4"/>
  <c r="J16" i="4"/>
  <c r="F16" i="4"/>
  <c r="AL15" i="4"/>
  <c r="AH15" i="4"/>
  <c r="AD15" i="4"/>
  <c r="Z15" i="4"/>
  <c r="V15" i="4"/>
  <c r="R15" i="4"/>
  <c r="N15" i="4"/>
  <c r="J15" i="4"/>
  <c r="F15" i="4"/>
  <c r="AL14" i="4"/>
  <c r="AH14" i="4"/>
  <c r="AD14" i="4"/>
  <c r="Z14" i="4"/>
  <c r="V14" i="4"/>
  <c r="R14" i="4"/>
  <c r="N14" i="4"/>
  <c r="J14" i="4"/>
  <c r="F14" i="4"/>
  <c r="AL13" i="4"/>
  <c r="AH13" i="4"/>
  <c r="AD13" i="4"/>
  <c r="Z13" i="4"/>
  <c r="V13" i="4"/>
  <c r="R13" i="4"/>
  <c r="N13" i="4"/>
  <c r="J13" i="4"/>
  <c r="F13" i="4"/>
  <c r="AL12" i="4"/>
  <c r="AH12" i="4"/>
  <c r="AD12" i="4"/>
  <c r="Z12" i="4"/>
  <c r="V12" i="4"/>
  <c r="R12" i="4"/>
  <c r="N12" i="4"/>
  <c r="J12" i="4"/>
  <c r="F12" i="4"/>
  <c r="AL11" i="4"/>
  <c r="AH11" i="4"/>
  <c r="AD11" i="4"/>
  <c r="Z11" i="4"/>
  <c r="V11" i="4"/>
  <c r="R11" i="4"/>
  <c r="N11" i="4"/>
  <c r="J11" i="4"/>
  <c r="F11" i="4"/>
  <c r="AL10" i="4"/>
  <c r="AH10" i="4"/>
  <c r="AD10" i="4"/>
  <c r="Z10" i="4"/>
  <c r="V10" i="4"/>
  <c r="R10" i="4"/>
  <c r="N10" i="4"/>
  <c r="J10" i="4"/>
  <c r="F10" i="4"/>
  <c r="AL9" i="4"/>
  <c r="AH9" i="4"/>
  <c r="AD9" i="4"/>
  <c r="Z9" i="4"/>
  <c r="V9" i="4"/>
  <c r="R9" i="4"/>
  <c r="N9" i="4"/>
  <c r="J9" i="4"/>
  <c r="F9" i="4"/>
  <c r="AL8" i="4"/>
  <c r="AH8" i="4"/>
  <c r="AD8" i="4"/>
  <c r="Z8" i="4"/>
  <c r="V8" i="4"/>
  <c r="R8" i="4"/>
  <c r="N8" i="4"/>
  <c r="J8" i="4"/>
  <c r="F8" i="4"/>
  <c r="AL7" i="4"/>
  <c r="AH7" i="4"/>
  <c r="AD7" i="4"/>
  <c r="Z7" i="4"/>
  <c r="V7" i="4"/>
  <c r="R7" i="4"/>
  <c r="N7" i="4"/>
  <c r="J7" i="4"/>
  <c r="F7" i="4"/>
  <c r="AL6" i="4"/>
  <c r="AL17" i="4" s="1"/>
  <c r="AH6" i="4"/>
  <c r="AD6" i="4"/>
  <c r="Z6" i="4"/>
  <c r="V6" i="4"/>
  <c r="V17" i="4" s="1"/>
  <c r="R6" i="4"/>
  <c r="N6" i="4"/>
  <c r="J6" i="4"/>
  <c r="F6" i="4"/>
  <c r="F17" i="4" s="1"/>
  <c r="AL5" i="4"/>
  <c r="AH5" i="4"/>
  <c r="AD5" i="4"/>
  <c r="Z5" i="4"/>
  <c r="Z17" i="4" s="1"/>
  <c r="V5" i="4"/>
  <c r="R5" i="4"/>
  <c r="N5" i="4"/>
  <c r="J5" i="4"/>
  <c r="J17" i="4" s="1"/>
  <c r="F5" i="4"/>
  <c r="B19" i="3"/>
  <c r="C19" i="3" s="1"/>
  <c r="B17" i="3"/>
  <c r="AL16" i="3"/>
  <c r="AH16" i="3"/>
  <c r="AD16" i="3"/>
  <c r="Z16" i="3"/>
  <c r="V16" i="3"/>
  <c r="R16" i="3"/>
  <c r="N16" i="3"/>
  <c r="J16" i="3"/>
  <c r="F16" i="3"/>
  <c r="AL15" i="3"/>
  <c r="AH15" i="3"/>
  <c r="AD15" i="3"/>
  <c r="Z15" i="3"/>
  <c r="V15" i="3"/>
  <c r="R15" i="3"/>
  <c r="N15" i="3"/>
  <c r="J15" i="3"/>
  <c r="F15" i="3"/>
  <c r="AL14" i="3"/>
  <c r="AH14" i="3"/>
  <c r="AD14" i="3"/>
  <c r="Z14" i="3"/>
  <c r="V14" i="3"/>
  <c r="R14" i="3"/>
  <c r="N14" i="3"/>
  <c r="J14" i="3"/>
  <c r="F14" i="3"/>
  <c r="AL13" i="3"/>
  <c r="AH13" i="3"/>
  <c r="AD13" i="3"/>
  <c r="Z13" i="3"/>
  <c r="V13" i="3"/>
  <c r="R13" i="3"/>
  <c r="N13" i="3"/>
  <c r="J13" i="3"/>
  <c r="F13" i="3"/>
  <c r="AL12" i="3"/>
  <c r="AH12" i="3"/>
  <c r="AD12" i="3"/>
  <c r="Z12" i="3"/>
  <c r="V12" i="3"/>
  <c r="R12" i="3"/>
  <c r="N12" i="3"/>
  <c r="J12" i="3"/>
  <c r="F12" i="3"/>
  <c r="AL11" i="3"/>
  <c r="AH11" i="3"/>
  <c r="AD11" i="3"/>
  <c r="Z11" i="3"/>
  <c r="V11" i="3"/>
  <c r="R11" i="3"/>
  <c r="N11" i="3"/>
  <c r="J11" i="3"/>
  <c r="F11" i="3"/>
  <c r="AL10" i="3"/>
  <c r="AH10" i="3"/>
  <c r="AD10" i="3"/>
  <c r="Z10" i="3"/>
  <c r="V10" i="3"/>
  <c r="R10" i="3"/>
  <c r="N10" i="3"/>
  <c r="J10" i="3"/>
  <c r="F10" i="3"/>
  <c r="AL9" i="3"/>
  <c r="AH9" i="3"/>
  <c r="AD9" i="3"/>
  <c r="Z9" i="3"/>
  <c r="V9" i="3"/>
  <c r="R9" i="3"/>
  <c r="N9" i="3"/>
  <c r="J9" i="3"/>
  <c r="F9" i="3"/>
  <c r="AL8" i="3"/>
  <c r="AH8" i="3"/>
  <c r="AD8" i="3"/>
  <c r="Z8" i="3"/>
  <c r="V8" i="3"/>
  <c r="R8" i="3"/>
  <c r="N8" i="3"/>
  <c r="J8" i="3"/>
  <c r="F8" i="3"/>
  <c r="AL7" i="3"/>
  <c r="AH7" i="3"/>
  <c r="AD7" i="3"/>
  <c r="Z7" i="3"/>
  <c r="V7" i="3"/>
  <c r="R7" i="3"/>
  <c r="N7" i="3"/>
  <c r="J7" i="3"/>
  <c r="F7" i="3"/>
  <c r="AL6" i="3"/>
  <c r="AH6" i="3"/>
  <c r="AD6" i="3"/>
  <c r="Z6" i="3"/>
  <c r="V6" i="3"/>
  <c r="R6" i="3"/>
  <c r="N6" i="3"/>
  <c r="J6" i="3"/>
  <c r="F6" i="3"/>
  <c r="AL5" i="3"/>
  <c r="AL17" i="3" s="1"/>
  <c r="AH5" i="3"/>
  <c r="AD5" i="3"/>
  <c r="Z5" i="3"/>
  <c r="V5" i="3"/>
  <c r="V17" i="3" s="1"/>
  <c r="R5" i="3"/>
  <c r="N5" i="3"/>
  <c r="J5" i="3"/>
  <c r="F5" i="3"/>
  <c r="F17" i="3" s="1"/>
  <c r="B19" i="2"/>
  <c r="B17" i="2"/>
  <c r="AL16" i="2"/>
  <c r="AH16" i="2"/>
  <c r="AD16" i="2"/>
  <c r="Z16" i="2"/>
  <c r="V16" i="2"/>
  <c r="R16" i="2"/>
  <c r="N16" i="2"/>
  <c r="J16" i="2"/>
  <c r="F16" i="2"/>
  <c r="AL15" i="2"/>
  <c r="AH15" i="2"/>
  <c r="AD15" i="2"/>
  <c r="Z15" i="2"/>
  <c r="V15" i="2"/>
  <c r="R15" i="2"/>
  <c r="N15" i="2"/>
  <c r="J15" i="2"/>
  <c r="F15" i="2"/>
  <c r="AL14" i="2"/>
  <c r="AH14" i="2"/>
  <c r="AD14" i="2"/>
  <c r="Z14" i="2"/>
  <c r="V14" i="2"/>
  <c r="R14" i="2"/>
  <c r="N14" i="2"/>
  <c r="J14" i="2"/>
  <c r="F14" i="2"/>
  <c r="AL13" i="2"/>
  <c r="AH13" i="2"/>
  <c r="AD13" i="2"/>
  <c r="Z13" i="2"/>
  <c r="V13" i="2"/>
  <c r="R13" i="2"/>
  <c r="N13" i="2"/>
  <c r="J13" i="2"/>
  <c r="F13" i="2"/>
  <c r="AL12" i="2"/>
  <c r="AH12" i="2"/>
  <c r="AD12" i="2"/>
  <c r="Z12" i="2"/>
  <c r="V12" i="2"/>
  <c r="R12" i="2"/>
  <c r="N12" i="2"/>
  <c r="J12" i="2"/>
  <c r="F12" i="2"/>
  <c r="AL11" i="2"/>
  <c r="AH11" i="2"/>
  <c r="AD11" i="2"/>
  <c r="Z11" i="2"/>
  <c r="V11" i="2"/>
  <c r="R11" i="2"/>
  <c r="N11" i="2"/>
  <c r="J11" i="2"/>
  <c r="F11" i="2"/>
  <c r="AL10" i="2"/>
  <c r="AH10" i="2"/>
  <c r="AD10" i="2"/>
  <c r="Z10" i="2"/>
  <c r="V10" i="2"/>
  <c r="R10" i="2"/>
  <c r="N10" i="2"/>
  <c r="J10" i="2"/>
  <c r="F10" i="2"/>
  <c r="AL9" i="2"/>
  <c r="AH9" i="2"/>
  <c r="AD9" i="2"/>
  <c r="Z9" i="2"/>
  <c r="V9" i="2"/>
  <c r="R9" i="2"/>
  <c r="N9" i="2"/>
  <c r="J9" i="2"/>
  <c r="F9" i="2"/>
  <c r="AL8" i="2"/>
  <c r="AH8" i="2"/>
  <c r="AD8" i="2"/>
  <c r="Z8" i="2"/>
  <c r="V8" i="2"/>
  <c r="R8" i="2"/>
  <c r="N8" i="2"/>
  <c r="J8" i="2"/>
  <c r="F8" i="2"/>
  <c r="AL7" i="2"/>
  <c r="AH7" i="2"/>
  <c r="AD7" i="2"/>
  <c r="Z7" i="2"/>
  <c r="V7" i="2"/>
  <c r="R7" i="2"/>
  <c r="N7" i="2"/>
  <c r="J7" i="2"/>
  <c r="F7" i="2"/>
  <c r="AL6" i="2"/>
  <c r="AH6" i="2"/>
  <c r="AD6" i="2"/>
  <c r="Z6" i="2"/>
  <c r="V6" i="2"/>
  <c r="R6" i="2"/>
  <c r="N6" i="2"/>
  <c r="J6" i="2"/>
  <c r="F6" i="2"/>
  <c r="AL5" i="2"/>
  <c r="AH5" i="2"/>
  <c r="AD5" i="2"/>
  <c r="AD17" i="2" s="1"/>
  <c r="Z5" i="2"/>
  <c r="V5" i="2"/>
  <c r="R5" i="2"/>
  <c r="N5" i="2"/>
  <c r="N17" i="2" s="1"/>
  <c r="J5" i="2"/>
  <c r="F5" i="2"/>
  <c r="C4" i="11" l="1"/>
  <c r="C5" i="11" s="1"/>
  <c r="C6" i="11" s="1"/>
  <c r="C15" i="11"/>
  <c r="C16" i="11" s="1"/>
  <c r="G15" i="10"/>
  <c r="G27" i="10"/>
  <c r="K27" i="10" s="1"/>
  <c r="I27" i="10"/>
  <c r="I29" i="10"/>
  <c r="I28" i="10"/>
  <c r="I26" i="10"/>
  <c r="I30" i="10"/>
  <c r="G30" i="10"/>
  <c r="K30" i="10" s="1"/>
  <c r="G29" i="10"/>
  <c r="G28" i="10"/>
  <c r="G26" i="10"/>
  <c r="H31" i="10"/>
  <c r="J29" i="10"/>
  <c r="J28" i="10"/>
  <c r="J27" i="10"/>
  <c r="D31" i="10"/>
  <c r="J26" i="10"/>
  <c r="J30" i="10"/>
  <c r="H14" i="10"/>
  <c r="J14" i="10" s="1"/>
  <c r="I16" i="10"/>
  <c r="G16" i="10"/>
  <c r="H15" i="10"/>
  <c r="J15" i="10" s="1"/>
  <c r="I14" i="10"/>
  <c r="F16" i="10"/>
  <c r="H16" i="10"/>
  <c r="I15" i="10"/>
  <c r="I13" i="10"/>
  <c r="G12" i="10"/>
  <c r="G13" i="10"/>
  <c r="H13" i="10"/>
  <c r="J13" i="10" s="1"/>
  <c r="I12" i="10"/>
  <c r="F12" i="10"/>
  <c r="D17" i="10"/>
  <c r="G14" i="10"/>
  <c r="R17" i="2"/>
  <c r="Z17" i="3"/>
  <c r="N17" i="4"/>
  <c r="V17" i="5"/>
  <c r="V17" i="2"/>
  <c r="N17" i="3"/>
  <c r="AD17" i="3"/>
  <c r="R17" i="4"/>
  <c r="AH17" i="4"/>
  <c r="AH17" i="2"/>
  <c r="J17" i="3"/>
  <c r="AD17" i="4"/>
  <c r="F17" i="5"/>
  <c r="AL17" i="5"/>
  <c r="F17" i="2"/>
  <c r="AL17" i="2"/>
  <c r="J17" i="2"/>
  <c r="Z17" i="2"/>
  <c r="R17" i="3"/>
  <c r="AH17" i="3"/>
  <c r="N17" i="5"/>
  <c r="AD17" i="5"/>
  <c r="J17" i="5"/>
  <c r="Z17" i="5"/>
  <c r="E9" i="8"/>
  <c r="C23" i="8"/>
  <c r="F23" i="8" s="1"/>
  <c r="AV20" i="8"/>
  <c r="AB20" i="8"/>
  <c r="H20" i="8"/>
  <c r="AL19" i="8"/>
  <c r="R19" i="8"/>
  <c r="AV18" i="8"/>
  <c r="AB18" i="8"/>
  <c r="H18" i="8"/>
  <c r="AL17" i="8"/>
  <c r="R17" i="8"/>
  <c r="AV16" i="8"/>
  <c r="AB16" i="8"/>
  <c r="H16" i="8"/>
  <c r="AL15" i="8"/>
  <c r="R15" i="8"/>
  <c r="AV14" i="8"/>
  <c r="AB14" i="8"/>
  <c r="H14" i="8"/>
  <c r="AL13" i="8"/>
  <c r="R13" i="8"/>
  <c r="AV12" i="8"/>
  <c r="AB12" i="8"/>
  <c r="H12" i="8"/>
  <c r="AL11" i="8"/>
  <c r="R11" i="8"/>
  <c r="AG9" i="8"/>
  <c r="M9" i="8"/>
  <c r="AG20" i="8"/>
  <c r="M20" i="8"/>
  <c r="AG18" i="8"/>
  <c r="M18" i="8"/>
  <c r="AG16" i="8"/>
  <c r="M16" i="8"/>
  <c r="AG14" i="8"/>
  <c r="M14" i="8"/>
  <c r="AG12" i="8"/>
  <c r="M12" i="8"/>
  <c r="AL9" i="8"/>
  <c r="R9" i="8"/>
  <c r="F13" i="6"/>
  <c r="U13" i="6"/>
  <c r="I13" i="6"/>
  <c r="F12" i="6"/>
  <c r="U22" i="6"/>
  <c r="I22" i="6"/>
  <c r="U20" i="6"/>
  <c r="I20" i="6"/>
  <c r="U18" i="6"/>
  <c r="I18" i="6"/>
  <c r="U16" i="6"/>
  <c r="I16" i="6"/>
  <c r="U14" i="6"/>
  <c r="I14" i="6"/>
  <c r="AA13" i="6"/>
  <c r="O13" i="6"/>
  <c r="X12" i="6"/>
  <c r="L12" i="6"/>
  <c r="W23" i="7"/>
  <c r="K23" i="7"/>
  <c r="AF22" i="7"/>
  <c r="T22" i="7"/>
  <c r="G22" i="7"/>
  <c r="T32" i="7"/>
  <c r="G32" i="7"/>
  <c r="W22" i="7"/>
  <c r="K22" i="7"/>
  <c r="W32" i="7"/>
  <c r="K32" i="7"/>
  <c r="W30" i="7"/>
  <c r="K30" i="7"/>
  <c r="W28" i="7"/>
  <c r="K28" i="7"/>
  <c r="W26" i="7"/>
  <c r="K26" i="7"/>
  <c r="W24" i="7"/>
  <c r="K24" i="7"/>
  <c r="AC23" i="7"/>
  <c r="Q23" i="7"/>
  <c r="Z22" i="7"/>
  <c r="N22" i="7"/>
  <c r="X16" i="6"/>
  <c r="AF25" i="7"/>
  <c r="AF29" i="7"/>
  <c r="AG17" i="8"/>
  <c r="B21" i="2"/>
  <c r="F21" i="2" s="1"/>
  <c r="AD15" i="6"/>
  <c r="AD19" i="6"/>
  <c r="AD23" i="6"/>
  <c r="Z24" i="7"/>
  <c r="Z28" i="7"/>
  <c r="Z32" i="7"/>
  <c r="AV10" i="8"/>
  <c r="B22" i="2"/>
  <c r="AG11" i="8"/>
  <c r="AG15" i="8"/>
  <c r="B21" i="5"/>
  <c r="F21" i="5" s="1"/>
  <c r="X14" i="6"/>
  <c r="X18" i="6"/>
  <c r="X22" i="6"/>
  <c r="AF23" i="7"/>
  <c r="AF27" i="7"/>
  <c r="AF31" i="7"/>
  <c r="AQ12" i="8"/>
  <c r="AQ14" i="8"/>
  <c r="AQ16" i="8"/>
  <c r="AQ18" i="8"/>
  <c r="AQ20" i="8"/>
  <c r="AA12" i="6"/>
  <c r="X20" i="6"/>
  <c r="AF33" i="7"/>
  <c r="AG13" i="8"/>
  <c r="AG19" i="8"/>
  <c r="B21" i="3"/>
  <c r="F21" i="3" s="1"/>
  <c r="B21" i="4"/>
  <c r="F21" i="4" s="1"/>
  <c r="AD13" i="6"/>
  <c r="AD17" i="6"/>
  <c r="AD21" i="6"/>
  <c r="AC22" i="7"/>
  <c r="Z26" i="7"/>
  <c r="Z30" i="7"/>
  <c r="B22" i="5"/>
  <c r="O15" i="6"/>
  <c r="AA15" i="6"/>
  <c r="O17" i="6"/>
  <c r="AA17" i="6"/>
  <c r="O19" i="6"/>
  <c r="AA19" i="6"/>
  <c r="O21" i="6"/>
  <c r="AA21" i="6"/>
  <c r="O23" i="6"/>
  <c r="AA23" i="6"/>
  <c r="C26" i="6"/>
  <c r="Q25" i="7"/>
  <c r="AC25" i="7"/>
  <c r="Q27" i="7"/>
  <c r="AC27" i="7"/>
  <c r="Q29" i="7"/>
  <c r="AC29" i="7"/>
  <c r="Q31" i="7"/>
  <c r="AC31" i="7"/>
  <c r="Q33" i="7"/>
  <c r="AC33" i="7"/>
  <c r="D36" i="7"/>
  <c r="M10" i="8"/>
  <c r="AG10" i="8"/>
  <c r="W11" i="8"/>
  <c r="AQ11" i="8"/>
  <c r="W13" i="8"/>
  <c r="AQ13" i="8"/>
  <c r="W15" i="8"/>
  <c r="AQ15" i="8"/>
  <c r="W17" i="8"/>
  <c r="AQ17" i="8"/>
  <c r="W19" i="8"/>
  <c r="AQ19" i="8"/>
  <c r="C21" i="8"/>
  <c r="I12" i="6"/>
  <c r="U12" i="6"/>
  <c r="L13" i="6"/>
  <c r="X13" i="6"/>
  <c r="F14" i="6"/>
  <c r="R14" i="6"/>
  <c r="AD14" i="6"/>
  <c r="L15" i="6"/>
  <c r="X15" i="6"/>
  <c r="F16" i="6"/>
  <c r="R16" i="6"/>
  <c r="AD16" i="6"/>
  <c r="L17" i="6"/>
  <c r="X17" i="6"/>
  <c r="F18" i="6"/>
  <c r="R18" i="6"/>
  <c r="AD18" i="6"/>
  <c r="L19" i="6"/>
  <c r="X19" i="6"/>
  <c r="F20" i="6"/>
  <c r="R20" i="6"/>
  <c r="AD20" i="6"/>
  <c r="L21" i="6"/>
  <c r="X21" i="6"/>
  <c r="F22" i="6"/>
  <c r="R22" i="6"/>
  <c r="AD22" i="6"/>
  <c r="L23" i="6"/>
  <c r="X23" i="6"/>
  <c r="N23" i="7"/>
  <c r="Z23" i="7"/>
  <c r="G24" i="7"/>
  <c r="T24" i="7"/>
  <c r="AF24" i="7"/>
  <c r="N25" i="7"/>
  <c r="Z25" i="7"/>
  <c r="G26" i="7"/>
  <c r="T26" i="7"/>
  <c r="AF26" i="7"/>
  <c r="N27" i="7"/>
  <c r="Z27" i="7"/>
  <c r="G28" i="7"/>
  <c r="T28" i="7"/>
  <c r="AF28" i="7"/>
  <c r="N29" i="7"/>
  <c r="Z29" i="7"/>
  <c r="G30" i="7"/>
  <c r="T30" i="7"/>
  <c r="AF30" i="7"/>
  <c r="N31" i="7"/>
  <c r="Z31" i="7"/>
  <c r="AF32" i="7"/>
  <c r="N33" i="7"/>
  <c r="Z33" i="7"/>
  <c r="W9" i="8"/>
  <c r="AQ9" i="8"/>
  <c r="E10" i="8"/>
  <c r="R10" i="8"/>
  <c r="AL10" i="8"/>
  <c r="H11" i="8"/>
  <c r="AB11" i="8"/>
  <c r="AV11" i="8"/>
  <c r="D12" i="8"/>
  <c r="R12" i="8"/>
  <c r="AL12" i="8"/>
  <c r="H13" i="8"/>
  <c r="AB13" i="8"/>
  <c r="AV13" i="8"/>
  <c r="D14" i="8"/>
  <c r="R14" i="8"/>
  <c r="AL14" i="8"/>
  <c r="H15" i="8"/>
  <c r="AB15" i="8"/>
  <c r="AV15" i="8"/>
  <c r="D16" i="8"/>
  <c r="R16" i="8"/>
  <c r="AL16" i="8"/>
  <c r="H17" i="8"/>
  <c r="AB17" i="8"/>
  <c r="AV17" i="8"/>
  <c r="D18" i="8"/>
  <c r="R18" i="8"/>
  <c r="AL18" i="8"/>
  <c r="H19" i="8"/>
  <c r="AB19" i="8"/>
  <c r="AV19" i="8"/>
  <c r="D20" i="8"/>
  <c r="R20" i="8"/>
  <c r="AL20" i="8"/>
  <c r="C19" i="4"/>
  <c r="R12" i="6"/>
  <c r="AD12" i="6"/>
  <c r="O14" i="6"/>
  <c r="AA14" i="6"/>
  <c r="I15" i="6"/>
  <c r="U15" i="6"/>
  <c r="O16" i="6"/>
  <c r="AA16" i="6"/>
  <c r="I17" i="6"/>
  <c r="U17" i="6"/>
  <c r="O18" i="6"/>
  <c r="AA18" i="6"/>
  <c r="I19" i="6"/>
  <c r="U19" i="6"/>
  <c r="O20" i="6"/>
  <c r="AA20" i="6"/>
  <c r="I21" i="6"/>
  <c r="U21" i="6"/>
  <c r="O22" i="6"/>
  <c r="AA22" i="6"/>
  <c r="I23" i="6"/>
  <c r="U23" i="6"/>
  <c r="C24" i="6"/>
  <c r="Q24" i="7"/>
  <c r="AC24" i="7"/>
  <c r="K25" i="7"/>
  <c r="W25" i="7"/>
  <c r="Q26" i="7"/>
  <c r="AC26" i="7"/>
  <c r="K27" i="7"/>
  <c r="W27" i="7"/>
  <c r="Q28" i="7"/>
  <c r="AC28" i="7"/>
  <c r="K29" i="7"/>
  <c r="W29" i="7"/>
  <c r="Q30" i="7"/>
  <c r="AC30" i="7"/>
  <c r="K31" i="7"/>
  <c r="W31" i="7"/>
  <c r="Q32" i="7"/>
  <c r="AC32" i="7"/>
  <c r="K33" i="7"/>
  <c r="W33" i="7"/>
  <c r="D34" i="7"/>
  <c r="N19" i="7" s="1"/>
  <c r="AB9" i="8"/>
  <c r="AV9" i="8"/>
  <c r="D10" i="8"/>
  <c r="W10" i="8"/>
  <c r="AQ10" i="8"/>
  <c r="E11" i="8"/>
  <c r="M11" i="8"/>
  <c r="W12" i="8"/>
  <c r="E13" i="8"/>
  <c r="M13" i="8"/>
  <c r="W14" i="8"/>
  <c r="E15" i="8"/>
  <c r="M15" i="8"/>
  <c r="W16" i="8"/>
  <c r="E17" i="8"/>
  <c r="M17" i="8"/>
  <c r="W18" i="8"/>
  <c r="E19" i="8"/>
  <c r="M19" i="8"/>
  <c r="W20" i="8"/>
  <c r="O12" i="6"/>
  <c r="R13" i="6"/>
  <c r="L14" i="6"/>
  <c r="F15" i="6"/>
  <c r="R15" i="6"/>
  <c r="L16" i="6"/>
  <c r="F17" i="6"/>
  <c r="R17" i="6"/>
  <c r="L18" i="6"/>
  <c r="F19" i="6"/>
  <c r="R19" i="6"/>
  <c r="L20" i="6"/>
  <c r="F21" i="6"/>
  <c r="R21" i="6"/>
  <c r="L22" i="6"/>
  <c r="F23" i="6"/>
  <c r="R23" i="6"/>
  <c r="Q22" i="7"/>
  <c r="T23" i="7"/>
  <c r="N24" i="7"/>
  <c r="G25" i="7"/>
  <c r="T25" i="7"/>
  <c r="N26" i="7"/>
  <c r="G27" i="7"/>
  <c r="T27" i="7"/>
  <c r="N28" i="7"/>
  <c r="G29" i="7"/>
  <c r="T29" i="7"/>
  <c r="N30" i="7"/>
  <c r="G31" i="7"/>
  <c r="T31" i="7"/>
  <c r="N32" i="7"/>
  <c r="G33" i="7"/>
  <c r="T33" i="7"/>
  <c r="H10" i="8"/>
  <c r="AB10" i="8"/>
  <c r="K28" i="10" l="1"/>
  <c r="C7" i="11"/>
  <c r="K15" i="10"/>
  <c r="K26" i="10"/>
  <c r="J16" i="10"/>
  <c r="I17" i="10"/>
  <c r="H17" i="10"/>
  <c r="K13" i="10"/>
  <c r="K14" i="10"/>
  <c r="K29" i="10"/>
  <c r="I31" i="10"/>
  <c r="G31" i="10"/>
  <c r="F31" i="10"/>
  <c r="J31" i="10"/>
  <c r="K16" i="10"/>
  <c r="G17" i="10"/>
  <c r="K12" i="10"/>
  <c r="F17" i="10"/>
  <c r="J12" i="10"/>
  <c r="J17" i="10" s="1"/>
  <c r="AF19" i="7"/>
  <c r="W19" i="7"/>
  <c r="D21" i="8"/>
  <c r="B22" i="4"/>
  <c r="O24" i="6"/>
  <c r="E23" i="8"/>
  <c r="D36" i="8" s="1"/>
  <c r="W34" i="7"/>
  <c r="T34" i="7"/>
  <c r="K34" i="7"/>
  <c r="Q34" i="7"/>
  <c r="Z34" i="7"/>
  <c r="G34" i="7"/>
  <c r="AC34" i="7"/>
  <c r="N34" i="7"/>
  <c r="AF34" i="7"/>
  <c r="R24" i="6"/>
  <c r="L24" i="6"/>
  <c r="AD24" i="6"/>
  <c r="AA24" i="6"/>
  <c r="I24" i="6"/>
  <c r="F24" i="6"/>
  <c r="U24" i="6"/>
  <c r="X24" i="6"/>
  <c r="N19" i="8"/>
  <c r="O19" i="8"/>
  <c r="X14" i="8"/>
  <c r="Y14" i="8"/>
  <c r="N11" i="8"/>
  <c r="O11" i="8"/>
  <c r="L42" i="7"/>
  <c r="M3" i="7" s="1"/>
  <c r="AX19" i="8"/>
  <c r="AW19" i="8"/>
  <c r="T18" i="8"/>
  <c r="S18" i="8"/>
  <c r="J17" i="8"/>
  <c r="I17" i="8"/>
  <c r="AX15" i="8"/>
  <c r="AW15" i="8"/>
  <c r="T14" i="8"/>
  <c r="S14" i="8"/>
  <c r="J13" i="8"/>
  <c r="I13" i="8"/>
  <c r="AX11" i="8"/>
  <c r="AW11" i="8"/>
  <c r="T10" i="8"/>
  <c r="S10" i="8"/>
  <c r="AR19" i="8"/>
  <c r="AS19" i="8"/>
  <c r="AR15" i="8"/>
  <c r="AS15" i="8"/>
  <c r="AR11" i="8"/>
  <c r="AS11" i="8"/>
  <c r="E36" i="7"/>
  <c r="AR16" i="8"/>
  <c r="AS16" i="8"/>
  <c r="AH15" i="8"/>
  <c r="AI15" i="8"/>
  <c r="N12" i="8"/>
  <c r="O12" i="8"/>
  <c r="N16" i="8"/>
  <c r="O16" i="8"/>
  <c r="N20" i="8"/>
  <c r="O20" i="8"/>
  <c r="S11" i="8"/>
  <c r="T11" i="8"/>
  <c r="AW12" i="8"/>
  <c r="AX12" i="8"/>
  <c r="AC14" i="8"/>
  <c r="AD14" i="8"/>
  <c r="I16" i="8"/>
  <c r="J16" i="8"/>
  <c r="AM17" i="8"/>
  <c r="AN17" i="8"/>
  <c r="S19" i="8"/>
  <c r="T19" i="8"/>
  <c r="AW20" i="8"/>
  <c r="AX20" i="8"/>
  <c r="I10" i="8"/>
  <c r="J10" i="8"/>
  <c r="X20" i="8"/>
  <c r="Y20" i="8"/>
  <c r="N17" i="8"/>
  <c r="O17" i="8"/>
  <c r="X12" i="8"/>
  <c r="Y12" i="8"/>
  <c r="X10" i="8"/>
  <c r="Y10" i="8"/>
  <c r="H21" i="8"/>
  <c r="I9" i="8"/>
  <c r="J9" i="8"/>
  <c r="AN18" i="8"/>
  <c r="AM18" i="8"/>
  <c r="AD17" i="8"/>
  <c r="AC17" i="8"/>
  <c r="AN14" i="8"/>
  <c r="AM14" i="8"/>
  <c r="AD13" i="8"/>
  <c r="AC13" i="8"/>
  <c r="AN10" i="8"/>
  <c r="AM10" i="8"/>
  <c r="Y9" i="8"/>
  <c r="W21" i="8"/>
  <c r="X9" i="8"/>
  <c r="J32" i="8"/>
  <c r="J29" i="8"/>
  <c r="R6" i="8"/>
  <c r="X17" i="8"/>
  <c r="Y17" i="8"/>
  <c r="X13" i="8"/>
  <c r="Y13" i="8"/>
  <c r="N10" i="8"/>
  <c r="O10" i="8"/>
  <c r="D26" i="6"/>
  <c r="AR18" i="8"/>
  <c r="AS18" i="8"/>
  <c r="AL21" i="8"/>
  <c r="AM9" i="8"/>
  <c r="AN9" i="8"/>
  <c r="AH14" i="8"/>
  <c r="AI14" i="8"/>
  <c r="AH18" i="8"/>
  <c r="AI18" i="8"/>
  <c r="AG21" i="8"/>
  <c r="AV6" i="8" s="1"/>
  <c r="AH9" i="8"/>
  <c r="AI9" i="8"/>
  <c r="AC12" i="8"/>
  <c r="AD12" i="8"/>
  <c r="I14" i="8"/>
  <c r="J14" i="8"/>
  <c r="AM15" i="8"/>
  <c r="AN15" i="8"/>
  <c r="S17" i="8"/>
  <c r="T17" i="8"/>
  <c r="AW18" i="8"/>
  <c r="AX18" i="8"/>
  <c r="AC20" i="8"/>
  <c r="AD20" i="8"/>
  <c r="D23" i="8"/>
  <c r="B36" i="8" s="1"/>
  <c r="E21" i="8"/>
  <c r="B22" i="3"/>
  <c r="X18" i="8"/>
  <c r="Y18" i="8"/>
  <c r="N15" i="8"/>
  <c r="O15" i="8"/>
  <c r="AR10" i="8"/>
  <c r="AS10" i="8"/>
  <c r="AB21" i="8"/>
  <c r="AC9" i="8"/>
  <c r="AD9" i="8"/>
  <c r="T20" i="8"/>
  <c r="S20" i="8"/>
  <c r="J19" i="8"/>
  <c r="I19" i="8"/>
  <c r="AX17" i="8"/>
  <c r="AW17" i="8"/>
  <c r="T16" i="8"/>
  <c r="S16" i="8"/>
  <c r="J15" i="8"/>
  <c r="I15" i="8"/>
  <c r="AX13" i="8"/>
  <c r="AW13" i="8"/>
  <c r="T12" i="8"/>
  <c r="S12" i="8"/>
  <c r="J11" i="8"/>
  <c r="I11" i="8"/>
  <c r="AS9" i="8"/>
  <c r="AQ21" i="8"/>
  <c r="AR9" i="8"/>
  <c r="AR17" i="8"/>
  <c r="AS17" i="8"/>
  <c r="AR13" i="8"/>
  <c r="AS13" i="8"/>
  <c r="AH10" i="8"/>
  <c r="AI10" i="8"/>
  <c r="AH13" i="8"/>
  <c r="AI13" i="8"/>
  <c r="AR20" i="8"/>
  <c r="AS20" i="8"/>
  <c r="AR12" i="8"/>
  <c r="AS12" i="8"/>
  <c r="R21" i="8"/>
  <c r="AG6" i="8" s="1"/>
  <c r="S9" i="8"/>
  <c r="T9" i="8"/>
  <c r="N14" i="8"/>
  <c r="O14" i="8"/>
  <c r="N18" i="8"/>
  <c r="O18" i="8"/>
  <c r="M21" i="8"/>
  <c r="N9" i="8"/>
  <c r="O9" i="8"/>
  <c r="I12" i="8"/>
  <c r="J12" i="8"/>
  <c r="AM13" i="8"/>
  <c r="AN13" i="8"/>
  <c r="S15" i="8"/>
  <c r="T15" i="8"/>
  <c r="AW16" i="8"/>
  <c r="AX16" i="8"/>
  <c r="AC18" i="8"/>
  <c r="AD18" i="8"/>
  <c r="I20" i="8"/>
  <c r="J20" i="8"/>
  <c r="AC10" i="8"/>
  <c r="AD10" i="8"/>
  <c r="X16" i="8"/>
  <c r="Y16" i="8"/>
  <c r="N13" i="8"/>
  <c r="O13" i="8"/>
  <c r="AV21" i="8"/>
  <c r="AW9" i="8"/>
  <c r="AX9" i="8"/>
  <c r="J35" i="6"/>
  <c r="H6" i="6" s="1"/>
  <c r="J32" i="6"/>
  <c r="H3" i="6" s="1"/>
  <c r="L9" i="6"/>
  <c r="U9" i="6"/>
  <c r="AD9" i="6"/>
  <c r="AN20" i="8"/>
  <c r="AM20" i="8"/>
  <c r="AD19" i="8"/>
  <c r="AC19" i="8"/>
  <c r="AN16" i="8"/>
  <c r="AM16" i="8"/>
  <c r="AD15" i="8"/>
  <c r="AC15" i="8"/>
  <c r="AN12" i="8"/>
  <c r="AM12" i="8"/>
  <c r="AD11" i="8"/>
  <c r="AC11" i="8"/>
  <c r="X19" i="8"/>
  <c r="Y19" i="8"/>
  <c r="X15" i="8"/>
  <c r="Y15" i="8"/>
  <c r="X11" i="8"/>
  <c r="Y11" i="8"/>
  <c r="AH19" i="8"/>
  <c r="AI19" i="8"/>
  <c r="AR14" i="8"/>
  <c r="AS14" i="8"/>
  <c r="AH11" i="8"/>
  <c r="AI11" i="8"/>
  <c r="AW10" i="8"/>
  <c r="AX10" i="8"/>
  <c r="AH17" i="8"/>
  <c r="AI17" i="8"/>
  <c r="AH12" i="8"/>
  <c r="AI12" i="8"/>
  <c r="AH16" i="8"/>
  <c r="AI16" i="8"/>
  <c r="AH20" i="8"/>
  <c r="AI20" i="8"/>
  <c r="AM11" i="8"/>
  <c r="AN11" i="8"/>
  <c r="S13" i="8"/>
  <c r="T13" i="8"/>
  <c r="AW14" i="8"/>
  <c r="AX14" i="8"/>
  <c r="AC16" i="8"/>
  <c r="AD16" i="8"/>
  <c r="I18" i="8"/>
  <c r="J18" i="8"/>
  <c r="AM19" i="8"/>
  <c r="AN19" i="8"/>
  <c r="D38" i="7" l="1"/>
  <c r="E23" i="7" s="1"/>
  <c r="K31" i="10"/>
  <c r="K32" i="10" s="1"/>
  <c r="L45" i="7"/>
  <c r="I6" i="6"/>
  <c r="K17" i="10"/>
  <c r="K18" i="10" s="1"/>
  <c r="AR21" i="8"/>
  <c r="AH21" i="8"/>
  <c r="AC21" i="8"/>
  <c r="N21" i="8"/>
  <c r="AD21" i="8"/>
  <c r="AI21" i="8"/>
  <c r="AM21" i="8"/>
  <c r="Y21" i="8"/>
  <c r="I21" i="8"/>
  <c r="AW21" i="8"/>
  <c r="O21" i="8"/>
  <c r="S21" i="8"/>
  <c r="AS21" i="8"/>
  <c r="AN21" i="8"/>
  <c r="J21" i="8"/>
  <c r="C25" i="8"/>
  <c r="H25" i="8" s="1"/>
  <c r="AX21" i="8"/>
  <c r="T21" i="8"/>
  <c r="X21" i="8"/>
  <c r="C28" i="6"/>
  <c r="G38" i="7" l="1"/>
  <c r="M6" i="7"/>
  <c r="N6" i="7" s="1"/>
  <c r="L43" i="7"/>
  <c r="E25" i="8"/>
  <c r="D37" i="8" s="1"/>
  <c r="D38" i="8" s="1"/>
  <c r="J31" i="8"/>
  <c r="J33" i="8" s="1"/>
  <c r="F10" i="8"/>
  <c r="J30" i="8" s="1"/>
  <c r="D25" i="8"/>
  <c r="B37" i="8" s="1"/>
  <c r="B38" i="8" s="1"/>
  <c r="L44" i="7"/>
  <c r="M5" i="7" s="1"/>
  <c r="N5" i="7" s="1"/>
  <c r="J34" i="6"/>
  <c r="D13" i="6"/>
  <c r="J33" i="6" s="1"/>
  <c r="F28" i="6"/>
  <c r="H5" i="6" l="1"/>
  <c r="I5" i="6" s="1"/>
  <c r="J36" i="6"/>
  <c r="L46" i="7"/>
  <c r="M7" i="7" s="1"/>
  <c r="N7" i="7" s="1"/>
  <c r="H7" i="6"/>
  <c r="I7" i="6" s="1"/>
  <c r="H4" i="6"/>
  <c r="M4" i="7"/>
</calcChain>
</file>

<file path=xl/sharedStrings.xml><?xml version="1.0" encoding="utf-8"?>
<sst xmlns="http://schemas.openxmlformats.org/spreadsheetml/2006/main" count="665" uniqueCount="152">
  <si>
    <t>NA</t>
  </si>
  <si>
    <t xml:space="preserve">Booster Bonus 400000(ES) </t>
  </si>
  <si>
    <t>Year 1 - Accumulation Year</t>
  </si>
  <si>
    <t>Deopisted in Stakers Bucket in Advance by Smart Contract</t>
  </si>
  <si>
    <t>Annuity Year 1</t>
  </si>
  <si>
    <t>Annuity Year 2</t>
  </si>
  <si>
    <t>Annuity Year 3</t>
  </si>
  <si>
    <t>Annuity Year 4</t>
  </si>
  <si>
    <t>Annuity Year 5</t>
  </si>
  <si>
    <t>Annuity Year 6</t>
  </si>
  <si>
    <t>Annuity Year 7</t>
  </si>
  <si>
    <t>Annuity Year 8</t>
  </si>
  <si>
    <t>Annuity Year 9</t>
  </si>
  <si>
    <t>Months</t>
  </si>
  <si>
    <t>ES Staked</t>
  </si>
  <si>
    <t>Month</t>
  </si>
  <si>
    <t>%</t>
  </si>
  <si>
    <t>Guranteed Annuity reward</t>
  </si>
  <si>
    <t>Month 1</t>
  </si>
  <si>
    <t xml:space="preserve">Total 3792000 ES </t>
  </si>
  <si>
    <t>Month 2</t>
  </si>
  <si>
    <t>Month 3</t>
  </si>
  <si>
    <t>Month 4</t>
  </si>
  <si>
    <t>Month 5</t>
  </si>
  <si>
    <t>Month 6</t>
  </si>
  <si>
    <t>Month 7</t>
  </si>
  <si>
    <t>Month 8</t>
  </si>
  <si>
    <t>Month 9</t>
  </si>
  <si>
    <t>Month 10</t>
  </si>
  <si>
    <t>Month 11</t>
  </si>
  <si>
    <t>Month 12</t>
  </si>
  <si>
    <t>Total Accumulated (ES) 1 Year</t>
  </si>
  <si>
    <t>Total ES Gained in 9 Annuity Years</t>
  </si>
  <si>
    <t xml:space="preserve">Booster Bonus 40000(ES) </t>
  </si>
  <si>
    <t xml:space="preserve">Total 357600 ES </t>
  </si>
  <si>
    <t>Incoming</t>
  </si>
  <si>
    <t xml:space="preserve">TimeAlly Super Goal Achiever Plan </t>
  </si>
  <si>
    <t xml:space="preserve">Booster Bonus 4000(ES) </t>
  </si>
  <si>
    <t xml:space="preserve">Total 33600 ES </t>
  </si>
  <si>
    <t xml:space="preserve">Booster Bonus 2000(ES) </t>
  </si>
  <si>
    <t xml:space="preserve">Total 15720 ES </t>
  </si>
  <si>
    <t xml:space="preserve">Booster Bonus (ES) </t>
  </si>
  <si>
    <t xml:space="preserve">Total (ES) </t>
  </si>
  <si>
    <t>TSGAP Smart Contract Guaranteed benifit Summary (ES guaranteed as per smart contract)</t>
  </si>
  <si>
    <t>ES</t>
  </si>
  <si>
    <t>Total TSGAP Staked</t>
  </si>
  <si>
    <t>Deposited in Bucket</t>
  </si>
  <si>
    <r>
      <rPr>
        <sz val="11"/>
        <color rgb="FF000000"/>
        <rFont val="Calibri"/>
        <family val="2"/>
        <charset val="1"/>
      </rPr>
      <t>Total Accumulated in advance at the beginning of 1</t>
    </r>
    <r>
      <rPr>
        <vertAlign val="superscript"/>
        <sz val="11"/>
        <color rgb="FF000000"/>
        <rFont val="Calibri"/>
        <family val="2"/>
        <charset val="1"/>
      </rPr>
      <t>st</t>
    </r>
    <r>
      <rPr>
        <sz val="11"/>
        <color rgb="FF000000"/>
        <rFont val="Calibri"/>
        <family val="2"/>
        <charset val="1"/>
      </rPr>
      <t xml:space="preserve"> Annuity year</t>
    </r>
  </si>
  <si>
    <t>Guaranteed Annuity in ES</t>
  </si>
  <si>
    <t>Total ES gained in 9 Annuity years</t>
  </si>
  <si>
    <t>Assured Return of stakes ES</t>
  </si>
  <si>
    <t>Total Booster Bonus</t>
  </si>
  <si>
    <t>Total Benifits to the Staker in ES on maturity</t>
  </si>
  <si>
    <t>Important Smart Contract Conditions for Stakers</t>
  </si>
  <si>
    <t xml:space="preserve">SIP Starts with Minimum 100 ES and above ( Please refer to TSGAP SIP &amp; Annuity Chart in ES) </t>
  </si>
  <si>
    <t xml:space="preserve">Grace Period:  </t>
  </si>
  <si>
    <t xml:space="preserve">Once you have deposited ES in TSGAP for first month accumulation, your window to deposit 2nd Month accumulation will open for 30Days 10 hours. If SIP not deposited within 30 days 10hours as per the due then there is grace of 10 days to deposit the SIP. After Grace period the Staker will not be allowed to deposit for the respective month . The opportunity to deposit ES for the respective month will be lost forever. If failed then there will be no payout for the month. The window will open now for the new deposit . </t>
  </si>
  <si>
    <t>The Grace period to deposit monthly accumulation is 10 Days. If staked SIP in Grace period then there will 1% deduction from first Booster bonus</t>
  </si>
  <si>
    <t>If defaulted to stake min SIP as per plan chosen then there will be 2% deduction from first Booster bonus</t>
  </si>
  <si>
    <t>That is, TSGAP SIP 1000 ES for 12 months scenario =&gt; if Staker defaults to stake for 2 months then it will 2months X 2 % = 4% ES will be deducted from first Booster bonus. The total Annuity returns 9 years &amp; Boosters benefits in SIP 1000 will be 33600 ES (280%) - 4 % ES = 32256 ES (276%) returns which he/she will get in 9 years due to default of SIP for 2 months.</t>
  </si>
  <si>
    <t xml:space="preserve">That is,TSGAP SIP 1000 ES for 12 months scenario =&gt; if Staker defaults to stake for 10 months then it will 10 months X 2% = 20% ES will be deducted from first Booster bonus. The total Annuity returns 9 years &amp; Boosters benefits in SIP 1000 will be 33600 ES (280%)- 20 % ES = 26880 ES (260% )returns which he/she will get in 9 years due to default of SIP for 10 months. </t>
  </si>
  <si>
    <t xml:space="preserve">TOP up: </t>
  </si>
  <si>
    <t>If one tries to deposit 11 months SIP in one go than the purpose of doing SIP which is entering market at different months &amp; ES rate will not be achieved. If one deposits more than SIP commitment than additional ES deposited will be counted as TOP Up.</t>
  </si>
  <si>
    <t>Additional TOP up will be applicable only as per the plan chosen at the time of contract acceptance by the staker as per TSGAP SIP &amp; Annuity Chart</t>
  </si>
  <si>
    <t xml:space="preserve">Nominee: </t>
  </si>
  <si>
    <t>Any number of nominees can be added by the staker. A nominee who gets the benefit of the plan in case, the staker doesn’t withdraw benefit continuously for 12 months. If the staker doesn`t withdraw benefits till 1 year, then nominee can withdraw these benefits ( in case there is no appointee selected). Any Nominee can also deposit SIP on behalf of the staker</t>
  </si>
  <si>
    <t xml:space="preserve">Appointee: </t>
  </si>
  <si>
    <t xml:space="preserve">Appointee is the custodian who can facilitate preponment of benefits to the nominee. </t>
  </si>
  <si>
    <t>Any number of appointees can be added. With the approval of min 51% appointee, the appointee can prepone the benefits for the nominee in case the staker doesn’t withdraw benefits continuously for 6 months. The appointee can vote any anytime. If staker doesn`t withdraw benefits up to 6 months then with the consensus of appointees, nominees could be able to withdraw before the 1-year waiting period criteria.</t>
  </si>
  <si>
    <t xml:space="preserve">The duration of the month is 30 days 10 hours from the first staking day &amp; time. </t>
  </si>
  <si>
    <t>Enter Payment Status</t>
  </si>
  <si>
    <t>Paid in Time</t>
  </si>
  <si>
    <t>Paid in Grace</t>
  </si>
  <si>
    <t>yes</t>
  </si>
  <si>
    <t>no</t>
  </si>
  <si>
    <t>Count of Grace</t>
  </si>
  <si>
    <t>Count of Unpaid</t>
  </si>
  <si>
    <t>Direct Bounty (ES)</t>
  </si>
  <si>
    <t>Bouty as per Day Swapper Tree (ES)</t>
  </si>
  <si>
    <t>Direct Bounty (Introducer) in ES</t>
  </si>
  <si>
    <t>Bounty as per Day Swappers Tree in ES</t>
  </si>
  <si>
    <t>Day Swappers Reward Criteria</t>
  </si>
  <si>
    <t>Rewards on Monthly ES Stacked for 1 Year</t>
  </si>
  <si>
    <t>Annuity for 9 Years</t>
  </si>
  <si>
    <t>Total Day Swappers Earnings in 9 Years</t>
  </si>
  <si>
    <t xml:space="preserve">Enter SIP Commitment </t>
  </si>
  <si>
    <t>Monthly Staked (ES)</t>
  </si>
  <si>
    <t>Guranteed Annuity reward (ES)</t>
  </si>
  <si>
    <t>Monthly Annuity %</t>
  </si>
  <si>
    <t>Digital Assets are extremely high-risk, speculative products. You should be aware of the risks involved and fully consider before participating in Digital assets whether it’s appropriate for you. You should only participate if you are an experienced investor with sophisticated knowledge of financial markets and you fully understand the risks associated with Digital assets. We strongly advise you to take independent professional advice before making any investment or participating in any way.</t>
  </si>
  <si>
    <t>You should also check what rules and protections apply to your respective jurisdictions before investing or participating in any way. The Creators &amp; community will not compensate you for any losses from trading, investment or participating in any way.</t>
  </si>
  <si>
    <r>
      <t>Statutory Warning</t>
    </r>
    <r>
      <rPr>
        <sz val="9"/>
        <color rgb="FFFF0000"/>
        <rFont val="Calibri"/>
        <family val="2"/>
      </rPr>
      <t xml:space="preserve"> </t>
    </r>
  </si>
  <si>
    <t>USER GUIDE</t>
  </si>
  <si>
    <t>Editable Cells</t>
  </si>
  <si>
    <r>
      <t>Total Accumulated in advance at the beginning of 1</t>
    </r>
    <r>
      <rPr>
        <vertAlign val="superscript"/>
        <sz val="11"/>
        <color rgb="FF000000"/>
        <rFont val="Calibri"/>
        <family val="2"/>
      </rPr>
      <t>st</t>
    </r>
    <r>
      <rPr>
        <sz val="11"/>
        <color rgb="FF000000"/>
        <rFont val="Calibri"/>
        <family val="2"/>
      </rPr>
      <t xml:space="preserve"> Annuity year</t>
    </r>
  </si>
  <si>
    <t>Annuity Returns Per month (% in ES)</t>
  </si>
  <si>
    <t>TSGAP SIP staked Monthly Minimum Limit (12 months) in ES</t>
  </si>
  <si>
    <t>TSGAP SIP staked Monthly Maximum Limit (12 Months) in ES</t>
  </si>
  <si>
    <t>TSGAP SIP Plans for Era Swap Community *</t>
  </si>
  <si>
    <t>Stakers Benefit</t>
  </si>
  <si>
    <t>Day swappers Benefit</t>
  </si>
  <si>
    <t>Enter Day Swapper Belt</t>
  </si>
  <si>
    <t>Yellow</t>
  </si>
  <si>
    <t>Orange</t>
  </si>
  <si>
    <t>Green</t>
  </si>
  <si>
    <t>Blue</t>
  </si>
  <si>
    <t>Brown</t>
  </si>
  <si>
    <t>Red</t>
  </si>
  <si>
    <t>Black</t>
  </si>
  <si>
    <t>Minimum Refferals</t>
  </si>
  <si>
    <t>Maximum Refferals</t>
  </si>
  <si>
    <t>Day Swapper Belt</t>
  </si>
  <si>
    <t>DaySwapper Level</t>
  </si>
  <si>
    <t>% of DaySwapper Pool</t>
  </si>
  <si>
    <t>Direct Referals Stakers</t>
  </si>
  <si>
    <t>Enter no. of Direct Refferal Stakers</t>
  </si>
  <si>
    <t>SIP Plans (ES)</t>
  </si>
  <si>
    <t>Total amount (ES)</t>
  </si>
  <si>
    <t>Total</t>
  </si>
  <si>
    <t>White</t>
  </si>
  <si>
    <t>Indirect Referals Stakers</t>
  </si>
  <si>
    <t>Enter no. of Indirect Refferal Stakers</t>
  </si>
  <si>
    <t>Total Benefit on Maturity</t>
  </si>
  <si>
    <t>TSGAP Output Returns as Guarenteed</t>
  </si>
  <si>
    <t>% in ES</t>
  </si>
  <si>
    <t>-</t>
  </si>
  <si>
    <t>Day Swappers Calculation</t>
  </si>
  <si>
    <t>Benefits from Day Swappers ( Direct + Indirect)</t>
  </si>
  <si>
    <t>Enter montly SIP GOAL in ES</t>
  </si>
  <si>
    <t>Monthly Annuity % Suggested</t>
  </si>
  <si>
    <t>Required Investment for Montly and Maturity GOAL</t>
  </si>
  <si>
    <t>GOAL Approach</t>
  </si>
  <si>
    <t>Benefits considering Late, no payment or top up</t>
  </si>
  <si>
    <t>Please Enter your Inputs in cells higlighted in green</t>
  </si>
  <si>
    <t>Amount Requested to be staked monthly in ES</t>
  </si>
  <si>
    <t>Amount Requested to be staked montly in ES</t>
  </si>
  <si>
    <t>GRAND TOTAL (ES)</t>
  </si>
  <si>
    <t>DownLine Belt</t>
  </si>
  <si>
    <t>DownLine Level</t>
  </si>
  <si>
    <t>DownLine Pool %</t>
  </si>
  <si>
    <t>Reward per month (ES)</t>
  </si>
  <si>
    <t>Reward at 9 years Maturity (ES)</t>
  </si>
  <si>
    <t>Enter maturity SIP GOAL after 9 months in ES</t>
  </si>
  <si>
    <t>Failed Payment</t>
  </si>
  <si>
    <t>Payment Status</t>
  </si>
  <si>
    <t>Top Up (Amount in ES)</t>
  </si>
  <si>
    <t>* Not Applicable for SIP Commitment below 100 ES</t>
  </si>
  <si>
    <t>* Maximum Annuity Returns 24%</t>
  </si>
  <si>
    <t>Back to User Guide</t>
  </si>
  <si>
    <t>Calculated ES from SIP</t>
  </si>
  <si>
    <t>Sheets accesible by click</t>
  </si>
  <si>
    <t>Sheets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</si>
</sst>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27" x14ac:knownFonts="1">
    <font>
      <sz val="11"/>
      <color rgb="FF000000"/>
      <name val="Calibri"/>
      <family val="2"/>
      <charset val="1"/>
    </font>
    <font>
      <b/>
      <sz val="11"/>
      <color rgb="FF000000"/>
      <name val="Calibri"/>
      <family val="2"/>
      <charset val="1"/>
    </font>
    <font>
      <b/>
      <sz val="9"/>
      <color rgb="FF000000"/>
      <name val="Calibri"/>
      <family val="2"/>
      <charset val="1"/>
    </font>
    <font>
      <sz val="9"/>
      <color rgb="FF000000"/>
      <name val="Calibri"/>
      <family val="2"/>
      <charset val="1"/>
    </font>
    <font>
      <sz val="12"/>
      <color rgb="FF000000"/>
      <name val="Calibri"/>
      <family val="2"/>
      <charset val="1"/>
    </font>
    <font>
      <b/>
      <sz val="8"/>
      <color rgb="FF000000"/>
      <name val="Calibri"/>
      <family val="2"/>
      <charset val="1"/>
    </font>
    <font>
      <b/>
      <sz val="9"/>
      <color rgb="FFFFFFFF"/>
      <name val="Calibri"/>
      <family val="2"/>
      <charset val="1"/>
    </font>
    <font>
      <b/>
      <sz val="10"/>
      <color rgb="FFFFFFFF"/>
      <name val="Calibri"/>
      <family val="2"/>
      <charset val="1"/>
    </font>
    <font>
      <b/>
      <sz val="18"/>
      <color rgb="FF000000"/>
      <name val="Calibri"/>
      <family val="2"/>
      <charset val="1"/>
    </font>
    <font>
      <b/>
      <sz val="12"/>
      <color rgb="FF000000"/>
      <name val="Calibri"/>
      <family val="2"/>
      <charset val="1"/>
    </font>
    <font>
      <vertAlign val="superscript"/>
      <sz val="11"/>
      <color rgb="FF000000"/>
      <name val="Calibri"/>
      <family val="2"/>
      <charset val="1"/>
    </font>
    <font>
      <b/>
      <sz val="11"/>
      <color rgb="FFFFFFFF"/>
      <name val="Calibri"/>
      <family val="2"/>
      <charset val="1"/>
    </font>
    <font>
      <b/>
      <sz val="11"/>
      <name val="Calibri"/>
      <family val="2"/>
      <charset val="1"/>
    </font>
    <font>
      <sz val="11"/>
      <color rgb="FF000000"/>
      <name val="Calibri"/>
      <family val="2"/>
      <charset val="1"/>
    </font>
    <font>
      <b/>
      <sz val="11"/>
      <color rgb="FF000000"/>
      <name val="Calibri"/>
      <family val="2"/>
    </font>
    <font>
      <sz val="16"/>
      <color rgb="FF000000"/>
      <name val="Calibri"/>
      <family val="2"/>
    </font>
    <font>
      <b/>
      <u/>
      <sz val="9"/>
      <color rgb="FFFF0000"/>
      <name val="Calibri"/>
      <family val="2"/>
    </font>
    <font>
      <sz val="9"/>
      <color rgb="FFFF0000"/>
      <name val="Calibri"/>
      <family val="2"/>
    </font>
    <font>
      <sz val="9"/>
      <color rgb="FF000000"/>
      <name val="Calibri"/>
      <family val="2"/>
    </font>
    <font>
      <b/>
      <sz val="11"/>
      <color theme="0"/>
      <name val="Calibri"/>
      <family val="2"/>
    </font>
    <font>
      <sz val="11"/>
      <color theme="0"/>
      <name val="Calibri"/>
      <family val="2"/>
    </font>
    <font>
      <sz val="11"/>
      <color rgb="FF000000"/>
      <name val="Calibri"/>
      <family val="2"/>
    </font>
    <font>
      <b/>
      <sz val="11"/>
      <color rgb="FFFFFFFF"/>
      <name val="Calibri"/>
      <family val="2"/>
    </font>
    <font>
      <vertAlign val="superscript"/>
      <sz val="11"/>
      <color rgb="FF000000"/>
      <name val="Calibri"/>
      <family val="2"/>
    </font>
    <font>
      <b/>
      <sz val="11"/>
      <color theme="0"/>
      <name val="Calibri"/>
      <family val="2"/>
      <charset val="1"/>
    </font>
    <font>
      <sz val="8"/>
      <name val="Calibri"/>
      <family val="2"/>
      <charset val="1"/>
    </font>
    <font>
      <u/>
      <sz val="11"/>
      <color theme="10"/>
      <name val="Calibri"/>
      <family val="2"/>
      <charset val="1"/>
    </font>
  </fonts>
  <fills count="20">
    <fill>
      <patternFill patternType="none"/>
    </fill>
    <fill>
      <patternFill patternType="gray125"/>
    </fill>
    <fill>
      <patternFill patternType="solid">
        <fgColor rgb="FF95B3D7"/>
        <bgColor rgb="FF9999FF"/>
      </patternFill>
    </fill>
    <fill>
      <patternFill patternType="solid">
        <fgColor rgb="FFFFFF00"/>
        <bgColor rgb="FFFFFF00"/>
      </patternFill>
    </fill>
    <fill>
      <patternFill patternType="solid">
        <fgColor rgb="FFB9CDE5"/>
        <bgColor rgb="FFD9D9D9"/>
      </patternFill>
    </fill>
    <fill>
      <patternFill patternType="solid">
        <fgColor rgb="FF00B0F0"/>
        <bgColor rgb="FF33CCCC"/>
      </patternFill>
    </fill>
    <fill>
      <patternFill patternType="solid">
        <fgColor rgb="FFEBF1DE"/>
        <bgColor rgb="FFFFE5CA"/>
      </patternFill>
    </fill>
    <fill>
      <patternFill patternType="solid">
        <fgColor rgb="FFD9D9D9"/>
        <bgColor rgb="FFB9CDE5"/>
      </patternFill>
    </fill>
    <fill>
      <patternFill patternType="solid">
        <fgColor rgb="FF002060"/>
        <bgColor rgb="FF000080"/>
      </patternFill>
    </fill>
    <fill>
      <patternFill patternType="solid">
        <fgColor rgb="FF0066B3"/>
        <bgColor rgb="FF008080"/>
      </patternFill>
    </fill>
    <fill>
      <patternFill patternType="solid">
        <fgColor rgb="FF21409A"/>
        <bgColor rgb="FF0066B3"/>
      </patternFill>
    </fill>
    <fill>
      <patternFill patternType="solid">
        <fgColor theme="3"/>
        <bgColor indexed="64"/>
      </patternFill>
    </fill>
    <fill>
      <patternFill patternType="solid">
        <fgColor rgb="FF92D050"/>
        <bgColor rgb="FFEBF1DE"/>
      </patternFill>
    </fill>
    <fill>
      <patternFill patternType="solid">
        <fgColor rgb="FF92D050"/>
        <bgColor indexed="64"/>
      </patternFill>
    </fill>
    <fill>
      <patternFill patternType="solid">
        <fgColor theme="3"/>
        <bgColor rgb="FFEBF1DE"/>
      </patternFill>
    </fill>
    <fill>
      <patternFill patternType="solid">
        <fgColor theme="3" tint="0.79998168889431442"/>
        <bgColor rgb="FFFFFF00"/>
      </patternFill>
    </fill>
    <fill>
      <patternFill patternType="solid">
        <fgColor theme="0" tint="-0.499984740745262"/>
        <bgColor rgb="FFB9CDE5"/>
      </patternFill>
    </fill>
    <fill>
      <patternFill patternType="solid">
        <fgColor theme="3" tint="0.79998168889431442"/>
        <bgColor indexed="64"/>
      </patternFill>
    </fill>
    <fill>
      <patternFill patternType="solid">
        <fgColor theme="4" tint="0.59999389629810485"/>
        <bgColor indexed="64"/>
      </patternFill>
    </fill>
    <fill>
      <patternFill patternType="solid">
        <fgColor theme="3" tint="0.39997558519241921"/>
        <bgColor indexed="64"/>
      </patternFill>
    </fill>
  </fills>
  <borders count="39">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right/>
      <top style="medium">
        <color auto="1"/>
      </top>
      <bottom style="medium">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right/>
      <top style="medium">
        <color auto="1"/>
      </top>
      <bottom/>
      <diagonal/>
    </border>
    <border>
      <left style="thin">
        <color auto="1"/>
      </left>
      <right/>
      <top style="medium">
        <color auto="1"/>
      </top>
      <bottom style="medium">
        <color auto="1"/>
      </bottom>
      <diagonal/>
    </border>
    <border>
      <left style="thin">
        <color auto="1"/>
      </left>
      <right/>
      <top style="thin">
        <color auto="1"/>
      </top>
      <bottom style="thin">
        <color auto="1"/>
      </bottom>
      <diagonal/>
    </border>
    <border>
      <left style="medium">
        <color auto="1"/>
      </left>
      <right/>
      <top style="medium">
        <color auto="1"/>
      </top>
      <bottom style="medium">
        <color auto="1"/>
      </bottom>
      <diagonal/>
    </border>
    <border>
      <left/>
      <right style="thin">
        <color auto="1"/>
      </right>
      <top style="thin">
        <color auto="1"/>
      </top>
      <bottom style="thin">
        <color auto="1"/>
      </bottom>
      <diagonal/>
    </border>
    <border>
      <left/>
      <right style="medium">
        <color auto="1"/>
      </right>
      <top style="medium">
        <color auto="1"/>
      </top>
      <bottom style="medium">
        <color auto="1"/>
      </bottom>
      <diagonal/>
    </border>
    <border>
      <left style="medium">
        <color indexed="64"/>
      </left>
      <right style="medium">
        <color indexed="64"/>
      </right>
      <top style="thin">
        <color auto="1"/>
      </top>
      <bottom style="medium">
        <color indexed="64"/>
      </bottom>
      <diagonal/>
    </border>
    <border>
      <left style="medium">
        <color auto="1"/>
      </left>
      <right style="medium">
        <color auto="1"/>
      </right>
      <top style="medium">
        <color auto="1"/>
      </top>
      <bottom/>
      <diagonal/>
    </border>
    <border>
      <left style="thin">
        <color auto="1"/>
      </left>
      <right style="thin">
        <color auto="1"/>
      </right>
      <top style="thin">
        <color auto="1"/>
      </top>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auto="1"/>
      </top>
      <bottom style="thin">
        <color auto="1"/>
      </bottom>
      <diagonal/>
    </border>
    <border>
      <left style="medium">
        <color indexed="64"/>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medium">
        <color indexed="64"/>
      </bottom>
      <diagonal/>
    </border>
    <border>
      <left/>
      <right style="thin">
        <color auto="1"/>
      </right>
      <top style="medium">
        <color indexed="64"/>
      </top>
      <bottom style="medium">
        <color auto="1"/>
      </bottom>
      <diagonal/>
    </border>
    <border>
      <left style="thin">
        <color auto="1"/>
      </left>
      <right/>
      <top style="thin">
        <color auto="1"/>
      </top>
      <bottom style="medium">
        <color indexed="64"/>
      </bottom>
      <diagonal/>
    </border>
    <border>
      <left/>
      <right/>
      <top style="thin">
        <color auto="1"/>
      </top>
      <bottom style="medium">
        <color indexed="64"/>
      </bottom>
      <diagonal/>
    </border>
    <border>
      <left/>
      <right style="thin">
        <color auto="1"/>
      </right>
      <top style="thin">
        <color auto="1"/>
      </top>
      <bottom style="medium">
        <color indexed="64"/>
      </bottom>
      <diagonal/>
    </border>
  </borders>
  <cellStyleXfs count="3">
    <xf numFmtId="0" fontId="0" fillId="0" borderId="0"/>
    <xf numFmtId="9" fontId="13" fillId="0" borderId="0" applyBorder="0" applyProtection="0"/>
    <xf numFmtId="0" fontId="26" fillId="0" borderId="0" applyNumberFormat="0" applyFill="0" applyBorder="0" applyAlignment="0" applyProtection="0"/>
  </cellStyleXfs>
  <cellXfs count="252">
    <xf numFmtId="0" fontId="0" fillId="0" borderId="0" xfId="0"/>
    <xf numFmtId="0" fontId="2" fillId="3" borderId="1" xfId="0" applyFont="1" applyFill="1" applyBorder="1" applyAlignment="1">
      <alignment horizontal="center" vertical="center" wrapText="1"/>
    </xf>
    <xf numFmtId="0" fontId="2" fillId="0" borderId="1" xfId="0" applyFont="1" applyBorder="1" applyAlignment="1">
      <alignment horizontal="center"/>
    </xf>
    <xf numFmtId="9" fontId="2" fillId="0" borderId="1" xfId="0" applyNumberFormat="1" applyFont="1" applyBorder="1" applyAlignment="1">
      <alignment horizontal="center"/>
    </xf>
    <xf numFmtId="1" fontId="2" fillId="0" borderId="1" xfId="0" applyNumberFormat="1" applyFont="1" applyBorder="1" applyAlignment="1">
      <alignment horizontal="center"/>
    </xf>
    <xf numFmtId="0" fontId="3" fillId="0" borderId="0" xfId="0" applyFont="1"/>
    <xf numFmtId="0" fontId="3" fillId="0" borderId="0" xfId="0" applyFont="1" applyAlignment="1">
      <alignment horizontal="center"/>
    </xf>
    <xf numFmtId="0" fontId="2" fillId="0" borderId="0" xfId="0" applyFont="1" applyAlignment="1">
      <alignment horizontal="center"/>
    </xf>
    <xf numFmtId="0" fontId="2" fillId="0" borderId="0" xfId="0" applyFont="1"/>
    <xf numFmtId="0" fontId="4" fillId="0" borderId="0" xfId="0" applyFont="1"/>
    <xf numFmtId="0" fontId="3" fillId="0" borderId="0" xfId="0" applyFont="1" applyAlignment="1">
      <alignment horizontal="center" vertical="center"/>
    </xf>
    <xf numFmtId="0" fontId="0" fillId="0" borderId="0" xfId="0" applyAlignment="1">
      <alignment horizontal="center" vertical="center"/>
    </xf>
    <xf numFmtId="0" fontId="2" fillId="6" borderId="6" xfId="0" applyFont="1" applyFill="1" applyBorder="1" applyAlignment="1">
      <alignment horizontal="center" vertical="center"/>
    </xf>
    <xf numFmtId="0" fontId="2" fillId="6" borderId="7" xfId="0" applyFont="1" applyFill="1" applyBorder="1" applyAlignment="1">
      <alignment horizontal="center" vertic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center" wrapText="1"/>
    </xf>
    <xf numFmtId="0" fontId="3" fillId="0" borderId="0" xfId="0" applyFont="1" applyAlignment="1">
      <alignment vertical="center"/>
    </xf>
    <xf numFmtId="0" fontId="0" fillId="0" borderId="0" xfId="0" applyAlignment="1">
      <alignment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5" fillId="0" borderId="1" xfId="0" applyFont="1" applyBorder="1" applyAlignment="1">
      <alignment horizontal="center" vertical="center"/>
    </xf>
    <xf numFmtId="9" fontId="3" fillId="0" borderId="1" xfId="0" applyNumberFormat="1" applyFont="1" applyBorder="1" applyAlignment="1">
      <alignment vertical="center"/>
    </xf>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2" fillId="0" borderId="6" xfId="0" applyFont="1" applyBorder="1" applyAlignment="1">
      <alignment horizontal="center"/>
    </xf>
    <xf numFmtId="0" fontId="5" fillId="0" borderId="1" xfId="0" applyFont="1" applyBorder="1" applyAlignment="1">
      <alignment horizontal="center"/>
    </xf>
    <xf numFmtId="0" fontId="3" fillId="0" borderId="1" xfId="0" applyFont="1" applyBorder="1" applyAlignment="1">
      <alignment horizontal="center"/>
    </xf>
    <xf numFmtId="0" fontId="5" fillId="0" borderId="5" xfId="0" applyFont="1" applyBorder="1" applyAlignment="1">
      <alignment horizontal="center"/>
    </xf>
    <xf numFmtId="0" fontId="2" fillId="0" borderId="8" xfId="0" applyFont="1" applyBorder="1" applyAlignment="1">
      <alignment horizontal="center"/>
    </xf>
    <xf numFmtId="0" fontId="5" fillId="3" borderId="1" xfId="0" applyFont="1" applyFill="1" applyBorder="1" applyAlignment="1">
      <alignment horizontal="center"/>
    </xf>
    <xf numFmtId="0" fontId="2" fillId="3" borderId="1" xfId="0" applyFont="1" applyFill="1" applyBorder="1" applyAlignment="1">
      <alignment horizontal="center"/>
    </xf>
    <xf numFmtId="0" fontId="2" fillId="7" borderId="0" xfId="0" applyFont="1" applyFill="1" applyAlignment="1">
      <alignment horizontal="center"/>
    </xf>
    <xf numFmtId="0" fontId="6" fillId="8" borderId="1" xfId="0" applyFont="1" applyFill="1" applyBorder="1" applyAlignment="1">
      <alignment vertical="center" wrapText="1"/>
    </xf>
    <xf numFmtId="0" fontId="7" fillId="8" borderId="1" xfId="0" applyFont="1" applyFill="1" applyBorder="1" applyAlignment="1">
      <alignment horizontal="center" vertical="center"/>
    </xf>
    <xf numFmtId="2" fontId="3" fillId="0" borderId="0" xfId="0" applyNumberFormat="1" applyFont="1"/>
    <xf numFmtId="9" fontId="3" fillId="0" borderId="0" xfId="0" applyNumberFormat="1" applyFont="1" applyAlignment="1">
      <alignment horizontal="center"/>
    </xf>
    <xf numFmtId="9" fontId="3" fillId="0" borderId="0" xfId="1" applyFont="1" applyBorder="1" applyAlignment="1" applyProtection="1">
      <alignment horizontal="center"/>
    </xf>
    <xf numFmtId="0" fontId="2" fillId="0" borderId="0" xfId="0" applyFont="1" applyBorder="1"/>
    <xf numFmtId="0" fontId="2" fillId="0" borderId="0" xfId="0" applyFont="1" applyBorder="1" applyAlignment="1">
      <alignment horizontal="center"/>
    </xf>
    <xf numFmtId="0" fontId="8" fillId="3" borderId="9" xfId="0" applyFont="1" applyFill="1" applyBorder="1" applyAlignment="1">
      <alignment horizontal="center" vertical="center"/>
    </xf>
    <xf numFmtId="0" fontId="3" fillId="3" borderId="4" xfId="0" applyFont="1" applyFill="1" applyBorder="1"/>
    <xf numFmtId="0" fontId="2" fillId="6" borderId="1" xfId="0" applyFont="1" applyFill="1" applyBorder="1" applyAlignment="1">
      <alignment horizontal="center" vertical="center"/>
    </xf>
    <xf numFmtId="0" fontId="2" fillId="0" borderId="11" xfId="0" applyFont="1" applyBorder="1" applyAlignment="1">
      <alignment horizontal="center" vertical="center"/>
    </xf>
    <xf numFmtId="9" fontId="3" fillId="0" borderId="13" xfId="0" applyNumberFormat="1" applyFont="1" applyBorder="1" applyAlignment="1">
      <alignment vertical="center"/>
    </xf>
    <xf numFmtId="0" fontId="2" fillId="0" borderId="11" xfId="0" applyFont="1" applyBorder="1" applyAlignment="1">
      <alignment horizontal="center"/>
    </xf>
    <xf numFmtId="9" fontId="3" fillId="0" borderId="1" xfId="0" applyNumberFormat="1" applyFont="1" applyBorder="1"/>
    <xf numFmtId="0" fontId="9" fillId="0" borderId="0" xfId="0" applyFont="1" applyBorder="1"/>
    <xf numFmtId="9" fontId="1" fillId="0" borderId="0" xfId="0" applyNumberFormat="1" applyFont="1" applyBorder="1"/>
    <xf numFmtId="0" fontId="5" fillId="3" borderId="2" xfId="0" applyFont="1" applyFill="1" applyBorder="1" applyAlignment="1">
      <alignment horizontal="center" vertical="center" wrapText="1"/>
    </xf>
    <xf numFmtId="0" fontId="5" fillId="3" borderId="14" xfId="0" applyFont="1" applyFill="1" applyBorder="1" applyAlignment="1">
      <alignment horizontal="center" wrapText="1"/>
    </xf>
    <xf numFmtId="0" fontId="1" fillId="0" borderId="1" xfId="0" applyFont="1" applyBorder="1" applyAlignment="1">
      <alignment horizontal="center"/>
    </xf>
    <xf numFmtId="0" fontId="1" fillId="0" borderId="0" xfId="0" applyFont="1" applyBorder="1" applyAlignment="1">
      <alignment horizontal="center" vertical="center"/>
    </xf>
    <xf numFmtId="0" fontId="0" fillId="0" borderId="0" xfId="0" applyBorder="1" applyAlignment="1">
      <alignment horizontal="center"/>
    </xf>
    <xf numFmtId="9" fontId="0" fillId="0" borderId="0" xfId="0" applyNumberFormat="1" applyBorder="1" applyAlignment="1">
      <alignment horizontal="center"/>
    </xf>
    <xf numFmtId="0" fontId="2" fillId="6" borderId="7" xfId="0" applyFont="1" applyFill="1" applyBorder="1" applyAlignment="1">
      <alignment horizontal="center" vertical="center" wrapText="1"/>
    </xf>
    <xf numFmtId="0" fontId="0" fillId="0" borderId="0" xfId="0" applyBorder="1"/>
    <xf numFmtId="0" fontId="9" fillId="0" borderId="1" xfId="0" applyFont="1" applyBorder="1"/>
    <xf numFmtId="0" fontId="1" fillId="0" borderId="11" xfId="0" applyFont="1" applyBorder="1"/>
    <xf numFmtId="9" fontId="1" fillId="0" borderId="5" xfId="0" applyNumberFormat="1" applyFont="1" applyBorder="1" applyAlignment="1">
      <alignment horizontal="center"/>
    </xf>
    <xf numFmtId="0" fontId="0" fillId="0" borderId="1" xfId="0" applyBorder="1" applyAlignment="1">
      <alignment horizontal="center"/>
    </xf>
    <xf numFmtId="0" fontId="0" fillId="0" borderId="17" xfId="0" applyBorder="1" applyAlignment="1">
      <alignment horizontal="center"/>
    </xf>
    <xf numFmtId="0" fontId="11" fillId="9" borderId="19" xfId="0" applyFont="1" applyFill="1" applyBorder="1" applyAlignment="1">
      <alignment horizontal="center"/>
    </xf>
    <xf numFmtId="0" fontId="0" fillId="0" borderId="0" xfId="0" applyProtection="1"/>
    <xf numFmtId="0" fontId="15" fillId="0" borderId="0" xfId="0" applyFont="1" applyAlignment="1">
      <alignment wrapText="1"/>
    </xf>
    <xf numFmtId="0" fontId="11" fillId="9"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18" fillId="0" borderId="0" xfId="0" applyFont="1"/>
    <xf numFmtId="0" fontId="18" fillId="0" borderId="0" xfId="0" applyFont="1" applyAlignment="1">
      <alignment wrapText="1"/>
    </xf>
    <xf numFmtId="0" fontId="18" fillId="0" borderId="0" xfId="0" applyFont="1" applyBorder="1"/>
    <xf numFmtId="0" fontId="18" fillId="0" borderId="0" xfId="0" applyFont="1" applyBorder="1" applyAlignment="1">
      <alignment vertical="top" wrapText="1"/>
    </xf>
    <xf numFmtId="0" fontId="18" fillId="0" borderId="0" xfId="0" applyFont="1" applyBorder="1" applyAlignment="1">
      <alignment wrapText="1"/>
    </xf>
    <xf numFmtId="0" fontId="16" fillId="0" borderId="21" xfId="0" applyFont="1" applyBorder="1" applyAlignment="1">
      <alignment horizontal="left" readingOrder="1"/>
    </xf>
    <xf numFmtId="0" fontId="18" fillId="0" borderId="9" xfId="0" applyFont="1" applyBorder="1"/>
    <xf numFmtId="0" fontId="18" fillId="0" borderId="22" xfId="0" applyFont="1" applyBorder="1"/>
    <xf numFmtId="0" fontId="19" fillId="11" borderId="0" xfId="0" applyFont="1" applyFill="1"/>
    <xf numFmtId="0" fontId="19" fillId="11" borderId="12" xfId="0" applyFont="1" applyFill="1" applyBorder="1"/>
    <xf numFmtId="0" fontId="0" fillId="0" borderId="1" xfId="0" applyBorder="1"/>
    <xf numFmtId="0" fontId="14" fillId="12" borderId="15" xfId="0" applyFont="1" applyFill="1" applyBorder="1" applyAlignment="1" applyProtection="1">
      <alignment horizontal="center"/>
      <protection locked="0"/>
    </xf>
    <xf numFmtId="0" fontId="19" fillId="11" borderId="12" xfId="0" applyFont="1" applyFill="1" applyBorder="1" applyAlignment="1">
      <alignment horizontal="left"/>
    </xf>
    <xf numFmtId="0" fontId="20" fillId="11" borderId="14" xfId="0" applyFont="1" applyFill="1" applyBorder="1" applyAlignment="1">
      <alignment horizontal="left"/>
    </xf>
    <xf numFmtId="0" fontId="19" fillId="14" borderId="16" xfId="0" applyFont="1" applyFill="1" applyBorder="1" applyAlignment="1" applyProtection="1">
      <alignment horizontal="center"/>
    </xf>
    <xf numFmtId="0" fontId="21" fillId="0" borderId="0" xfId="0" applyFont="1" applyProtection="1"/>
    <xf numFmtId="0" fontId="21" fillId="0" borderId="0" xfId="0" applyFont="1" applyAlignment="1" applyProtection="1">
      <alignment horizontal="center"/>
    </xf>
    <xf numFmtId="0" fontId="14" fillId="0" borderId="0" xfId="0" applyFont="1" applyAlignment="1" applyProtection="1">
      <alignment horizontal="center"/>
    </xf>
    <xf numFmtId="0" fontId="14" fillId="0" borderId="0" xfId="0" applyFont="1" applyProtection="1"/>
    <xf numFmtId="0" fontId="21" fillId="0" borderId="0" xfId="0" applyFont="1" applyBorder="1" applyProtection="1"/>
    <xf numFmtId="0" fontId="14" fillId="0" borderId="11" xfId="0" applyFont="1" applyBorder="1" applyProtection="1"/>
    <xf numFmtId="0" fontId="14" fillId="0" borderId="1" xfId="0" applyFont="1" applyBorder="1" applyProtection="1"/>
    <xf numFmtId="9" fontId="14" fillId="0" borderId="5" xfId="0" applyNumberFormat="1" applyFont="1" applyBorder="1" applyAlignment="1" applyProtection="1">
      <alignment horizontal="center"/>
    </xf>
    <xf numFmtId="0" fontId="21" fillId="0" borderId="1" xfId="0" applyFont="1" applyBorder="1" applyAlignment="1" applyProtection="1">
      <alignment horizontal="center"/>
    </xf>
    <xf numFmtId="164" fontId="14" fillId="13" borderId="1" xfId="0" applyNumberFormat="1" applyFont="1" applyFill="1" applyBorder="1" applyAlignment="1" applyProtection="1">
      <alignment horizontal="center"/>
      <protection locked="0"/>
    </xf>
    <xf numFmtId="0" fontId="14" fillId="0" borderId="0" xfId="0" applyFont="1" applyBorder="1" applyProtection="1"/>
    <xf numFmtId="9" fontId="14" fillId="0" borderId="0" xfId="0" applyNumberFormat="1" applyFont="1" applyBorder="1" applyProtection="1"/>
    <xf numFmtId="0" fontId="14" fillId="3" borderId="2" xfId="0" applyFont="1" applyFill="1" applyBorder="1" applyAlignment="1" applyProtection="1">
      <alignment horizontal="center" vertical="center" wrapText="1"/>
    </xf>
    <xf numFmtId="0" fontId="14" fillId="3" borderId="14" xfId="0" applyFont="1" applyFill="1" applyBorder="1" applyAlignment="1" applyProtection="1">
      <alignment horizontal="center" wrapText="1"/>
    </xf>
    <xf numFmtId="0" fontId="21" fillId="0" borderId="0" xfId="0" applyFont="1" applyAlignment="1" applyProtection="1">
      <alignment horizontal="center" vertical="center"/>
    </xf>
    <xf numFmtId="0" fontId="14" fillId="6" borderId="6" xfId="0" applyFont="1" applyFill="1" applyBorder="1" applyAlignment="1" applyProtection="1">
      <alignment horizontal="center" vertical="center"/>
    </xf>
    <xf numFmtId="0" fontId="14" fillId="6" borderId="7" xfId="0" applyFont="1" applyFill="1" applyBorder="1" applyAlignment="1" applyProtection="1">
      <alignment horizontal="center" vertical="center"/>
    </xf>
    <xf numFmtId="0" fontId="14" fillId="6" borderId="1" xfId="0" applyFont="1" applyFill="1" applyBorder="1" applyAlignment="1" applyProtection="1">
      <alignment horizontal="center" vertical="center"/>
    </xf>
    <xf numFmtId="0" fontId="14" fillId="6" borderId="1" xfId="0" applyFont="1" applyFill="1" applyBorder="1" applyAlignment="1" applyProtection="1">
      <alignment horizontal="center" vertical="center" wrapText="1"/>
    </xf>
    <xf numFmtId="0" fontId="21" fillId="0" borderId="0" xfId="0" applyFont="1" applyAlignment="1" applyProtection="1">
      <alignment vertical="center"/>
    </xf>
    <xf numFmtId="0" fontId="14" fillId="0" borderId="6" xfId="0" applyFont="1" applyBorder="1" applyAlignment="1" applyProtection="1">
      <alignment horizontal="center" vertical="center"/>
    </xf>
    <xf numFmtId="0" fontId="14" fillId="0" borderId="7" xfId="0" applyFont="1" applyBorder="1" applyAlignment="1" applyProtection="1">
      <alignment horizontal="center" vertical="center"/>
    </xf>
    <xf numFmtId="0" fontId="14" fillId="0" borderId="1" xfId="0" applyFont="1" applyBorder="1" applyAlignment="1" applyProtection="1">
      <alignment horizontal="center" vertical="center"/>
    </xf>
    <xf numFmtId="0" fontId="21" fillId="0" borderId="1" xfId="0" applyFont="1" applyBorder="1" applyAlignment="1" applyProtection="1">
      <alignment horizontal="center" vertical="center"/>
    </xf>
    <xf numFmtId="0" fontId="14" fillId="0" borderId="6" xfId="0" applyFont="1" applyBorder="1" applyAlignment="1" applyProtection="1">
      <alignment horizontal="center"/>
    </xf>
    <xf numFmtId="0" fontId="14" fillId="0" borderId="1" xfId="0" applyFont="1" applyBorder="1" applyAlignment="1" applyProtection="1">
      <alignment horizontal="center"/>
    </xf>
    <xf numFmtId="0" fontId="14" fillId="0" borderId="5" xfId="0" applyFont="1" applyBorder="1" applyAlignment="1" applyProtection="1">
      <alignment horizontal="center"/>
    </xf>
    <xf numFmtId="0" fontId="14" fillId="0" borderId="8" xfId="0" applyFont="1" applyBorder="1" applyAlignment="1" applyProtection="1">
      <alignment horizontal="center"/>
    </xf>
    <xf numFmtId="0" fontId="14" fillId="3" borderId="1" xfId="0" applyFont="1" applyFill="1" applyBorder="1" applyAlignment="1" applyProtection="1">
      <alignment horizontal="center"/>
    </xf>
    <xf numFmtId="0" fontId="22" fillId="8" borderId="1" xfId="0" applyFont="1" applyFill="1" applyBorder="1" applyAlignment="1" applyProtection="1">
      <alignment vertical="center" wrapText="1"/>
    </xf>
    <xf numFmtId="0" fontId="22" fillId="8" borderId="1" xfId="0" applyFont="1" applyFill="1" applyBorder="1" applyAlignment="1" applyProtection="1">
      <alignment horizontal="center" vertical="center"/>
    </xf>
    <xf numFmtId="2" fontId="21" fillId="0" borderId="0" xfId="0" applyNumberFormat="1" applyFont="1" applyProtection="1"/>
    <xf numFmtId="0" fontId="14" fillId="0" borderId="0" xfId="0" applyFont="1" applyAlignment="1" applyProtection="1">
      <alignment horizontal="center" wrapText="1"/>
    </xf>
    <xf numFmtId="9" fontId="21" fillId="0" borderId="0" xfId="1" applyFont="1" applyBorder="1" applyAlignment="1" applyProtection="1">
      <alignment horizontal="center"/>
    </xf>
    <xf numFmtId="0" fontId="21" fillId="0" borderId="17" xfId="0" applyFont="1" applyBorder="1" applyAlignment="1" applyProtection="1">
      <alignment horizontal="center"/>
    </xf>
    <xf numFmtId="0" fontId="22" fillId="10" borderId="20" xfId="0" applyFont="1" applyFill="1" applyBorder="1" applyAlignment="1" applyProtection="1">
      <alignment horizontal="center"/>
    </xf>
    <xf numFmtId="0" fontId="19" fillId="14" borderId="16" xfId="0" applyFont="1" applyFill="1" applyBorder="1" applyAlignment="1">
      <alignment horizontal="center"/>
    </xf>
    <xf numFmtId="0" fontId="5" fillId="0" borderId="13" xfId="0" applyFont="1" applyBorder="1" applyAlignment="1">
      <alignment horizontal="center" vertical="center"/>
    </xf>
    <xf numFmtId="0" fontId="5" fillId="0" borderId="13" xfId="0" applyFont="1" applyBorder="1" applyAlignment="1">
      <alignment horizontal="center"/>
    </xf>
    <xf numFmtId="0" fontId="2" fillId="3" borderId="31" xfId="0" applyFont="1" applyFill="1" applyBorder="1" applyAlignment="1">
      <alignment horizontal="center" vertical="center" wrapText="1"/>
    </xf>
    <xf numFmtId="0" fontId="14" fillId="0" borderId="13" xfId="0" applyFont="1" applyBorder="1" applyAlignment="1" applyProtection="1">
      <alignment horizontal="center" vertical="center"/>
    </xf>
    <xf numFmtId="0" fontId="14" fillId="0" borderId="13" xfId="0" applyFont="1" applyBorder="1" applyAlignment="1" applyProtection="1">
      <alignment horizontal="center"/>
    </xf>
    <xf numFmtId="0" fontId="14" fillId="3" borderId="31" xfId="0" applyFont="1" applyFill="1" applyBorder="1" applyAlignment="1" applyProtection="1">
      <alignment horizontal="center" vertical="center" wrapText="1"/>
    </xf>
    <xf numFmtId="0" fontId="14" fillId="7" borderId="1" xfId="0" applyFont="1" applyFill="1" applyBorder="1" applyAlignment="1" applyProtection="1">
      <alignment horizontal="center"/>
    </xf>
    <xf numFmtId="0" fontId="2" fillId="7" borderId="1" xfId="0" applyFont="1" applyFill="1" applyBorder="1" applyAlignment="1">
      <alignment horizontal="center"/>
    </xf>
    <xf numFmtId="0" fontId="2" fillId="16" borderId="1" xfId="0" applyFont="1" applyFill="1" applyBorder="1" applyAlignment="1">
      <alignment horizontal="center"/>
    </xf>
    <xf numFmtId="1" fontId="14" fillId="13" borderId="1" xfId="0" applyNumberFormat="1" applyFont="1" applyFill="1" applyBorder="1" applyAlignment="1" applyProtection="1">
      <alignment horizontal="center"/>
      <protection locked="0"/>
    </xf>
    <xf numFmtId="9" fontId="13" fillId="0" borderId="0" xfId="1"/>
    <xf numFmtId="9" fontId="13" fillId="0" borderId="1" xfId="1" applyBorder="1"/>
    <xf numFmtId="0" fontId="0" fillId="0" borderId="32" xfId="0" applyBorder="1"/>
    <xf numFmtId="0" fontId="0" fillId="0" borderId="6" xfId="0" applyBorder="1"/>
    <xf numFmtId="0" fontId="0" fillId="0" borderId="7" xfId="0" applyBorder="1"/>
    <xf numFmtId="0" fontId="0" fillId="0" borderId="8" xfId="0" applyBorder="1"/>
    <xf numFmtId="9" fontId="13" fillId="0" borderId="34" xfId="1" applyBorder="1"/>
    <xf numFmtId="0" fontId="19" fillId="11" borderId="16" xfId="0" applyFont="1" applyFill="1" applyBorder="1" applyAlignment="1">
      <alignment horizontal="center"/>
    </xf>
    <xf numFmtId="1" fontId="2" fillId="0" borderId="5" xfId="0" applyNumberFormat="1" applyFont="1" applyBorder="1" applyAlignment="1">
      <alignment horizontal="center"/>
    </xf>
    <xf numFmtId="0" fontId="14" fillId="0" borderId="1" xfId="0" applyFont="1" applyBorder="1" applyAlignment="1">
      <alignment horizontal="center"/>
    </xf>
    <xf numFmtId="0" fontId="0" fillId="0" borderId="5" xfId="0" applyBorder="1" applyAlignment="1">
      <alignment horizontal="center"/>
    </xf>
    <xf numFmtId="0" fontId="19" fillId="11" borderId="0" xfId="0" applyFont="1" applyFill="1" applyAlignment="1">
      <alignment vertical="center" wrapText="1"/>
    </xf>
    <xf numFmtId="0" fontId="14" fillId="0" borderId="17" xfId="0" applyFont="1" applyBorder="1" applyAlignment="1">
      <alignment horizontal="center"/>
    </xf>
    <xf numFmtId="0" fontId="19" fillId="11" borderId="20" xfId="0" applyFont="1" applyFill="1" applyBorder="1" applyAlignment="1">
      <alignment horizontal="center" vertical="center" wrapText="1"/>
    </xf>
    <xf numFmtId="0" fontId="19" fillId="11" borderId="14" xfId="0" applyFont="1" applyFill="1" applyBorder="1" applyAlignment="1">
      <alignment horizontal="center" vertical="center" wrapText="1"/>
    </xf>
    <xf numFmtId="0" fontId="0" fillId="18" borderId="1" xfId="0" applyFill="1" applyBorder="1" applyAlignment="1">
      <alignment horizontal="center"/>
    </xf>
    <xf numFmtId="0" fontId="0" fillId="18" borderId="17" xfId="0" applyFill="1" applyBorder="1"/>
    <xf numFmtId="0" fontId="19" fillId="11" borderId="18" xfId="0" applyFont="1" applyFill="1" applyBorder="1" applyAlignment="1">
      <alignment horizontal="center" vertical="center"/>
    </xf>
    <xf numFmtId="0" fontId="20" fillId="11" borderId="1" xfId="0" applyFont="1" applyFill="1" applyBorder="1" applyAlignment="1" applyProtection="1">
      <alignment horizontal="center"/>
    </xf>
    <xf numFmtId="0" fontId="19" fillId="11" borderId="13" xfId="0" applyFont="1" applyFill="1" applyBorder="1" applyAlignment="1" applyProtection="1">
      <alignment horizontal="center"/>
    </xf>
    <xf numFmtId="0" fontId="20" fillId="11" borderId="1" xfId="0" applyFont="1" applyFill="1" applyBorder="1" applyProtection="1"/>
    <xf numFmtId="0" fontId="19" fillId="11" borderId="11" xfId="0" applyFont="1" applyFill="1" applyBorder="1" applyAlignment="1" applyProtection="1">
      <alignment horizontal="left"/>
    </xf>
    <xf numFmtId="0" fontId="20" fillId="11" borderId="30" xfId="0" applyFont="1" applyFill="1" applyBorder="1" applyAlignment="1" applyProtection="1">
      <alignment horizontal="center"/>
    </xf>
    <xf numFmtId="9" fontId="13" fillId="0" borderId="1" xfId="1" applyBorder="1" applyProtection="1"/>
    <xf numFmtId="9" fontId="13" fillId="0" borderId="17" xfId="1" applyBorder="1" applyProtection="1"/>
    <xf numFmtId="0" fontId="14" fillId="0" borderId="19" xfId="0" applyFont="1" applyBorder="1" applyAlignment="1" applyProtection="1">
      <alignment horizontal="center"/>
    </xf>
    <xf numFmtId="9" fontId="14" fillId="0" borderId="20" xfId="1" applyFont="1" applyBorder="1" applyProtection="1"/>
    <xf numFmtId="0" fontId="19" fillId="11" borderId="19" xfId="0" applyFont="1" applyFill="1" applyBorder="1" applyAlignment="1">
      <alignment horizontal="center" vertical="center" wrapText="1"/>
    </xf>
    <xf numFmtId="1" fontId="2" fillId="0" borderId="1" xfId="0" applyNumberFormat="1" applyFont="1" applyBorder="1" applyAlignment="1" applyProtection="1">
      <alignment horizontal="center"/>
    </xf>
    <xf numFmtId="9" fontId="2" fillId="0" borderId="1" xfId="0" applyNumberFormat="1" applyFont="1" applyBorder="1" applyAlignment="1" applyProtection="1">
      <alignment horizontal="center"/>
    </xf>
    <xf numFmtId="0" fontId="0" fillId="13" borderId="33" xfId="0" applyFill="1" applyBorder="1" applyAlignment="1" applyProtection="1">
      <alignment horizontal="center" vertical="center"/>
      <protection locked="0"/>
    </xf>
    <xf numFmtId="0" fontId="0" fillId="13" borderId="5" xfId="0" applyFill="1" applyBorder="1" applyAlignment="1" applyProtection="1">
      <alignment horizontal="center"/>
      <protection locked="0"/>
    </xf>
    <xf numFmtId="0" fontId="0" fillId="13" borderId="1" xfId="0" applyFill="1" applyBorder="1" applyAlignment="1" applyProtection="1">
      <alignment horizontal="center"/>
      <protection locked="0"/>
    </xf>
    <xf numFmtId="0" fontId="0" fillId="13" borderId="1" xfId="0" applyFill="1" applyBorder="1" applyAlignment="1" applyProtection="1">
      <alignment horizontal="center" vertical="center"/>
      <protection locked="0"/>
    </xf>
    <xf numFmtId="0" fontId="14" fillId="0" borderId="1" xfId="0" applyFont="1" applyBorder="1" applyAlignment="1">
      <alignment horizontal="left" vertical="center" wrapText="1"/>
    </xf>
    <xf numFmtId="0" fontId="0" fillId="0" borderId="1" xfId="0" applyFont="1" applyBorder="1" applyAlignment="1">
      <alignment horizontal="left" vertical="center" wrapText="1"/>
    </xf>
    <xf numFmtId="0" fontId="11" fillId="9"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18" fillId="0" borderId="23" xfId="0" applyFont="1" applyBorder="1" applyAlignment="1">
      <alignment horizontal="left" vertical="top" wrapText="1"/>
    </xf>
    <xf numFmtId="0" fontId="18" fillId="0" borderId="0" xfId="0" applyFont="1" applyBorder="1" applyAlignment="1">
      <alignment horizontal="left" vertical="top" wrapText="1"/>
    </xf>
    <xf numFmtId="0" fontId="18" fillId="0" borderId="24" xfId="0" applyFont="1" applyBorder="1" applyAlignment="1">
      <alignment horizontal="left" vertical="top" wrapText="1"/>
    </xf>
    <xf numFmtId="0" fontId="18" fillId="0" borderId="25" xfId="0" applyFont="1" applyBorder="1" applyAlignment="1">
      <alignment horizontal="left" vertical="top" wrapText="1"/>
    </xf>
    <xf numFmtId="0" fontId="18" fillId="0" borderId="26" xfId="0" applyFont="1" applyBorder="1" applyAlignment="1">
      <alignment horizontal="left" vertical="top" wrapText="1"/>
    </xf>
    <xf numFmtId="0" fontId="18" fillId="0" borderId="27" xfId="0" applyFont="1" applyBorder="1" applyAlignment="1">
      <alignment horizontal="left" vertical="top" wrapText="1"/>
    </xf>
    <xf numFmtId="0" fontId="5" fillId="3" borderId="4" xfId="0" applyFont="1" applyFill="1" applyBorder="1" applyAlignment="1">
      <alignment horizontal="center" vertical="center" wrapText="1"/>
    </xf>
    <xf numFmtId="0" fontId="5" fillId="3" borderId="2" xfId="0" applyFont="1" applyFill="1" applyBorder="1" applyAlignment="1">
      <alignment horizontal="center" wrapText="1"/>
    </xf>
    <xf numFmtId="0" fontId="2" fillId="4" borderId="3"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1" fillId="0" borderId="1" xfId="0" applyFont="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horizontal="left" vertical="center"/>
    </xf>
    <xf numFmtId="0" fontId="2" fillId="4" borderId="11"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0" fillId="0" borderId="17" xfId="0" applyFont="1" applyBorder="1" applyAlignment="1">
      <alignment horizontal="center" vertical="center"/>
    </xf>
    <xf numFmtId="0" fontId="0" fillId="0" borderId="17" xfId="0" applyFont="1" applyBorder="1" applyAlignment="1">
      <alignment horizontal="left" vertical="center"/>
    </xf>
    <xf numFmtId="0" fontId="11" fillId="9" borderId="18" xfId="0" applyFont="1" applyFill="1" applyBorder="1" applyAlignment="1">
      <alignment horizontal="center" vertical="center"/>
    </xf>
    <xf numFmtId="0" fontId="11" fillId="9" borderId="19" xfId="0" applyFont="1" applyFill="1" applyBorder="1" applyAlignment="1">
      <alignment horizontal="center" vertical="center"/>
    </xf>
    <xf numFmtId="0" fontId="21" fillId="0" borderId="11" xfId="0" applyFont="1" applyBorder="1" applyAlignment="1" applyProtection="1">
      <alignment horizontal="center" vertical="center"/>
    </xf>
    <xf numFmtId="0" fontId="21" fillId="0" borderId="30" xfId="0" applyFont="1" applyBorder="1" applyAlignment="1" applyProtection="1">
      <alignment horizontal="center" vertical="center"/>
    </xf>
    <xf numFmtId="0" fontId="21" fillId="0" borderId="13" xfId="0" applyFont="1" applyBorder="1" applyAlignment="1" applyProtection="1">
      <alignment horizontal="center" vertical="center"/>
    </xf>
    <xf numFmtId="0" fontId="21" fillId="0" borderId="36" xfId="0" applyFont="1" applyBorder="1" applyAlignment="1" applyProtection="1">
      <alignment horizontal="center" vertical="center"/>
    </xf>
    <xf numFmtId="0" fontId="21" fillId="0" borderId="37" xfId="0" applyFont="1" applyBorder="1" applyAlignment="1" applyProtection="1">
      <alignment horizontal="center" vertical="center"/>
    </xf>
    <xf numFmtId="0" fontId="21" fillId="0" borderId="38" xfId="0" applyFont="1" applyBorder="1" applyAlignment="1" applyProtection="1">
      <alignment horizontal="center" vertical="center"/>
    </xf>
    <xf numFmtId="0" fontId="14" fillId="0" borderId="12" xfId="0" applyFont="1" applyBorder="1" applyAlignment="1" applyProtection="1">
      <alignment horizontal="center" vertical="center"/>
    </xf>
    <xf numFmtId="0" fontId="14" fillId="0" borderId="4" xfId="0" applyFont="1" applyBorder="1" applyAlignment="1" applyProtection="1">
      <alignment horizontal="center" vertical="center"/>
    </xf>
    <xf numFmtId="0" fontId="14" fillId="0" borderId="35" xfId="0" applyFont="1" applyBorder="1" applyAlignment="1" applyProtection="1">
      <alignment horizontal="center" vertical="center"/>
    </xf>
    <xf numFmtId="0" fontId="14" fillId="4" borderId="5" xfId="0" applyFont="1" applyFill="1" applyBorder="1" applyAlignment="1" applyProtection="1">
      <alignment horizontal="center" vertical="center" wrapText="1"/>
    </xf>
    <xf numFmtId="0" fontId="14" fillId="0" borderId="1" xfId="0" applyFont="1" applyBorder="1" applyAlignment="1" applyProtection="1">
      <alignment horizontal="center" vertical="center"/>
    </xf>
    <xf numFmtId="0" fontId="21" fillId="0" borderId="1" xfId="0" applyFont="1" applyBorder="1" applyAlignment="1" applyProtection="1">
      <alignment horizontal="center" vertical="center"/>
    </xf>
    <xf numFmtId="0" fontId="21" fillId="0" borderId="1" xfId="0" applyFont="1" applyBorder="1" applyAlignment="1" applyProtection="1">
      <alignment horizontal="left" vertical="center"/>
    </xf>
    <xf numFmtId="0" fontId="14" fillId="4" borderId="1" xfId="0" applyFont="1" applyFill="1" applyBorder="1" applyAlignment="1" applyProtection="1">
      <alignment horizontal="center" vertical="center" wrapText="1"/>
    </xf>
    <xf numFmtId="0" fontId="14" fillId="4" borderId="3" xfId="0" applyFont="1" applyFill="1" applyBorder="1" applyAlignment="1" applyProtection="1">
      <alignment horizontal="center" vertical="center" wrapText="1"/>
    </xf>
    <xf numFmtId="0" fontId="14" fillId="5" borderId="4" xfId="0" applyFont="1" applyFill="1" applyBorder="1" applyAlignment="1" applyProtection="1">
      <alignment horizontal="center" vertical="center" wrapText="1"/>
    </xf>
    <xf numFmtId="0" fontId="21" fillId="0" borderId="1" xfId="0" applyFont="1" applyBorder="1" applyAlignment="1" applyProtection="1">
      <alignment horizontal="left" vertical="center" wrapText="1"/>
    </xf>
    <xf numFmtId="0" fontId="21" fillId="0" borderId="17" xfId="0" applyFont="1" applyBorder="1" applyAlignment="1" applyProtection="1">
      <alignment horizontal="center" vertical="center"/>
    </xf>
    <xf numFmtId="0" fontId="21" fillId="0" borderId="17" xfId="0" applyFont="1" applyBorder="1" applyAlignment="1" applyProtection="1">
      <alignment horizontal="left" vertical="center"/>
    </xf>
    <xf numFmtId="0" fontId="22" fillId="10" borderId="18" xfId="0" applyFont="1" applyFill="1" applyBorder="1" applyAlignment="1" applyProtection="1">
      <alignment horizontal="center" vertical="center"/>
    </xf>
    <xf numFmtId="0" fontId="22" fillId="10" borderId="19" xfId="0" applyFont="1" applyFill="1" applyBorder="1" applyAlignment="1" applyProtection="1">
      <alignment horizontal="center" vertical="center"/>
    </xf>
    <xf numFmtId="0" fontId="22" fillId="9" borderId="1" xfId="0" applyFont="1" applyFill="1" applyBorder="1" applyAlignment="1" applyProtection="1">
      <alignment horizontal="center" vertical="center" wrapText="1"/>
    </xf>
    <xf numFmtId="0" fontId="14" fillId="0" borderId="18" xfId="0" applyFont="1" applyBorder="1" applyAlignment="1" applyProtection="1">
      <alignment horizontal="center" vertical="center"/>
    </xf>
    <xf numFmtId="0" fontId="14" fillId="0" borderId="19" xfId="0" applyFont="1" applyBorder="1" applyAlignment="1" applyProtection="1">
      <alignment horizontal="center" vertical="center"/>
    </xf>
    <xf numFmtId="0" fontId="14" fillId="0" borderId="10" xfId="0" applyFont="1" applyBorder="1" applyAlignment="1" applyProtection="1">
      <alignment horizontal="center" vertical="center"/>
    </xf>
    <xf numFmtId="0" fontId="21" fillId="0" borderId="5" xfId="0" applyFont="1" applyBorder="1" applyAlignment="1" applyProtection="1">
      <alignment horizontal="center" vertical="center"/>
    </xf>
    <xf numFmtId="0" fontId="21" fillId="0" borderId="29" xfId="0" applyFont="1" applyBorder="1" applyAlignment="1" applyProtection="1">
      <alignment horizontal="center" vertical="center"/>
    </xf>
    <xf numFmtId="0" fontId="21" fillId="0" borderId="28" xfId="0" applyFont="1" applyBorder="1" applyAlignment="1" applyProtection="1">
      <alignment horizontal="center" vertical="center"/>
    </xf>
    <xf numFmtId="0" fontId="24" fillId="11"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4" fillId="17" borderId="1" xfId="0" applyFont="1" applyFill="1" applyBorder="1" applyAlignment="1">
      <alignment horizontal="center" vertical="center" wrapText="1"/>
    </xf>
    <xf numFmtId="0" fontId="12" fillId="17" borderId="1" xfId="0" applyFont="1" applyFill="1" applyBorder="1" applyAlignment="1">
      <alignment horizontal="center" vertical="center" wrapText="1"/>
    </xf>
    <xf numFmtId="0" fontId="24" fillId="11" borderId="12" xfId="0" applyFont="1" applyFill="1" applyBorder="1" applyAlignment="1">
      <alignment horizontal="center" vertical="center" wrapText="1"/>
    </xf>
    <xf numFmtId="0" fontId="24" fillId="11" borderId="4" xfId="0" applyFont="1" applyFill="1" applyBorder="1" applyAlignment="1">
      <alignment horizontal="center" vertical="center" wrapText="1"/>
    </xf>
    <xf numFmtId="0" fontId="24" fillId="11" borderId="14" xfId="0" applyFont="1" applyFill="1" applyBorder="1" applyAlignment="1">
      <alignment horizontal="center" vertical="center" wrapText="1"/>
    </xf>
    <xf numFmtId="0" fontId="0" fillId="0" borderId="5" xfId="0" applyFont="1" applyBorder="1" applyAlignment="1">
      <alignment horizontal="center" vertical="center" wrapText="1"/>
    </xf>
    <xf numFmtId="0" fontId="0" fillId="0" borderId="11" xfId="0" applyFont="1" applyBorder="1" applyAlignment="1">
      <alignment horizontal="left" vertical="center" wrapText="1"/>
    </xf>
    <xf numFmtId="0" fontId="0" fillId="0" borderId="30" xfId="0" applyFont="1" applyBorder="1" applyAlignment="1">
      <alignment horizontal="left" vertical="center" wrapText="1"/>
    </xf>
    <xf numFmtId="0" fontId="0" fillId="0" borderId="13" xfId="0" applyFont="1" applyBorder="1" applyAlignment="1">
      <alignment horizontal="left" vertical="center" wrapText="1"/>
    </xf>
    <xf numFmtId="0" fontId="14" fillId="0" borderId="11" xfId="0" applyFont="1" applyBorder="1" applyAlignment="1">
      <alignment horizontal="left" vertical="center" wrapText="1"/>
    </xf>
    <xf numFmtId="0" fontId="14" fillId="0" borderId="30" xfId="0" applyFont="1" applyBorder="1" applyAlignment="1">
      <alignment horizontal="left" vertical="center" wrapText="1"/>
    </xf>
    <xf numFmtId="0" fontId="14" fillId="0" borderId="13" xfId="0" applyFont="1" applyBorder="1" applyAlignment="1">
      <alignment horizontal="left" vertical="center" wrapText="1"/>
    </xf>
    <xf numFmtId="0" fontId="11" fillId="9" borderId="11" xfId="0" applyFont="1" applyFill="1" applyBorder="1" applyAlignment="1">
      <alignment horizontal="center" vertical="center" wrapText="1"/>
    </xf>
    <xf numFmtId="0" fontId="11" fillId="9" borderId="30" xfId="0" applyFont="1" applyFill="1" applyBorder="1" applyAlignment="1">
      <alignment horizontal="center" vertical="center" wrapText="1"/>
    </xf>
    <xf numFmtId="0" fontId="11" fillId="9" borderId="13" xfId="0" applyFont="1" applyFill="1" applyBorder="1" applyAlignment="1">
      <alignment horizontal="center" vertical="center" wrapText="1"/>
    </xf>
    <xf numFmtId="0" fontId="14" fillId="13" borderId="1" xfId="0" applyFont="1" applyFill="1" applyBorder="1"/>
    <xf numFmtId="0" fontId="19" fillId="14" borderId="12" xfId="0" applyFont="1" applyFill="1" applyBorder="1" applyAlignment="1" applyProtection="1"/>
    <xf numFmtId="0" fontId="19" fillId="14" borderId="4" xfId="0" applyFont="1" applyFill="1" applyBorder="1" applyAlignment="1" applyProtection="1"/>
    <xf numFmtId="0" fontId="19" fillId="14" borderId="14" xfId="0" applyFont="1" applyFill="1" applyBorder="1" applyAlignment="1" applyProtection="1"/>
    <xf numFmtId="0" fontId="2" fillId="15" borderId="0" xfId="0" applyFont="1" applyFill="1" applyBorder="1" applyAlignment="1">
      <alignment horizontal="left" vertical="center"/>
    </xf>
    <xf numFmtId="0" fontId="14" fillId="13" borderId="5" xfId="0" applyFont="1" applyFill="1" applyBorder="1" applyAlignment="1">
      <alignment horizontal="center" vertical="center"/>
    </xf>
    <xf numFmtId="9" fontId="26" fillId="13" borderId="1" xfId="2" applyNumberFormat="1" applyFill="1" applyBorder="1" applyAlignment="1" applyProtection="1">
      <alignment horizontal="center"/>
    </xf>
    <xf numFmtId="0" fontId="0" fillId="0" borderId="5" xfId="0" applyBorder="1"/>
    <xf numFmtId="0" fontId="19" fillId="19" borderId="12" xfId="0" applyFont="1" applyFill="1" applyBorder="1" applyAlignment="1">
      <alignment horizontal="center"/>
    </xf>
    <xf numFmtId="0" fontId="19" fillId="19" borderId="20" xfId="0" applyFont="1" applyFill="1" applyBorder="1" applyAlignment="1">
      <alignment horizontal="center"/>
    </xf>
    <xf numFmtId="0" fontId="0" fillId="0" borderId="5" xfId="0" applyBorder="1" applyAlignment="1">
      <alignment horizontal="center" vertical="center"/>
    </xf>
    <xf numFmtId="0" fontId="14" fillId="19" borderId="17" xfId="0" applyFont="1" applyFill="1" applyBorder="1" applyProtection="1"/>
    <xf numFmtId="0" fontId="14" fillId="19" borderId="17" xfId="0" applyFont="1" applyFill="1" applyBorder="1" applyAlignment="1" applyProtection="1">
      <alignment horizontal="center"/>
    </xf>
    <xf numFmtId="0" fontId="21" fillId="0" borderId="1" xfId="0" applyFont="1" applyBorder="1" applyProtection="1"/>
    <xf numFmtId="9" fontId="21" fillId="0" borderId="5" xfId="1" applyFont="1" applyBorder="1" applyAlignment="1" applyProtection="1">
      <alignment horizontal="center"/>
    </xf>
    <xf numFmtId="0" fontId="21" fillId="0" borderId="1" xfId="0" applyFont="1" applyFill="1" applyBorder="1" applyProtection="1"/>
  </cellXfs>
  <cellStyles count="3">
    <cellStyle name="Hyperlink" xfId="2" builtinId="8"/>
    <cellStyle name="Normal" xfId="0" builtinId="0"/>
    <cellStyle name="Percent" xfId="1" builtinId="5"/>
  </cellStyles>
  <dxfs count="2">
    <dxf>
      <font>
        <color rgb="FF9C0006"/>
      </font>
    </dxf>
    <dxf>
      <font>
        <color rgb="FF9C0006"/>
      </font>
    </dxf>
  </dxfs>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9999FF"/>
      <rgbColor rgb="FF993366"/>
      <rgbColor rgb="FFEBF1DE"/>
      <rgbColor rgb="FFCCFFFF"/>
      <rgbColor rgb="FF660066"/>
      <rgbColor rgb="FFFF8080"/>
      <rgbColor rgb="FF0066B3"/>
      <rgbColor rgb="FFB9CDE5"/>
      <rgbColor rgb="FF000080"/>
      <rgbColor rgb="FFFF00FF"/>
      <rgbColor rgb="FFFFFF00"/>
      <rgbColor rgb="FF00FFFF"/>
      <rgbColor rgb="FF800080"/>
      <rgbColor rgb="FF800000"/>
      <rgbColor rgb="FF008080"/>
      <rgbColor rgb="FF0000FF"/>
      <rgbColor rgb="FF00B0F0"/>
      <rgbColor rgb="FFCCFFFF"/>
      <rgbColor rgb="FFCCFFCC"/>
      <rgbColor rgb="FFFFFF99"/>
      <rgbColor rgb="FF95B3D7"/>
      <rgbColor rgb="FFFF99CC"/>
      <rgbColor rgb="FFCC99FF"/>
      <rgbColor rgb="FFFFE5CA"/>
      <rgbColor rgb="FF3366FF"/>
      <rgbColor rgb="FF33CCCC"/>
      <rgbColor rgb="FF99CC00"/>
      <rgbColor rgb="FFFFCC00"/>
      <rgbColor rgb="FFFF9900"/>
      <rgbColor rgb="FFFF6600"/>
      <rgbColor rgb="FF666699"/>
      <rgbColor rgb="FF969696"/>
      <rgbColor rgb="FF002060"/>
      <rgbColor rgb="FF339966"/>
      <rgbColor rgb="FF003300"/>
      <rgbColor rgb="FF333300"/>
      <rgbColor rgb="FF993300"/>
      <rgbColor rgb="FF993366"/>
      <rgbColor rgb="FF21409A"/>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23</xdr:col>
      <xdr:colOff>123480</xdr:colOff>
      <xdr:row>16</xdr:row>
      <xdr:rowOff>28080</xdr:rowOff>
    </xdr:from>
    <xdr:to>
      <xdr:col>23</xdr:col>
      <xdr:colOff>307440</xdr:colOff>
      <xdr:row>17</xdr:row>
      <xdr:rowOff>13680</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a:xfrm>
          <a:off x="12375000" y="4247640"/>
          <a:ext cx="183960" cy="17604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4</xdr:col>
      <xdr:colOff>215280</xdr:colOff>
      <xdr:row>0</xdr:row>
      <xdr:rowOff>0</xdr:rowOff>
    </xdr:from>
    <xdr:to>
      <xdr:col>7</xdr:col>
      <xdr:colOff>21600</xdr:colOff>
      <xdr:row>0</xdr:row>
      <xdr:rowOff>360</xdr:rowOff>
    </xdr:to>
    <xdr:sp macro="" textlink="">
      <xdr:nvSpPr>
        <xdr:cNvPr id="3" name="CustomShape 1">
          <a:extLst>
            <a:ext uri="{FF2B5EF4-FFF2-40B4-BE49-F238E27FC236}">
              <a16:creationId xmlns:a16="http://schemas.microsoft.com/office/drawing/2014/main" id="{00000000-0008-0000-0100-000003000000}"/>
            </a:ext>
          </a:extLst>
        </xdr:cNvPr>
        <xdr:cNvSpPr/>
      </xdr:nvSpPr>
      <xdr:spPr>
        <a:xfrm>
          <a:off x="3756600" y="0"/>
          <a:ext cx="1279440" cy="36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35</xdr:col>
      <xdr:colOff>191880</xdr:colOff>
      <xdr:row>16</xdr:row>
      <xdr:rowOff>18360</xdr:rowOff>
    </xdr:from>
    <xdr:to>
      <xdr:col>35</xdr:col>
      <xdr:colOff>378000</xdr:colOff>
      <xdr:row>17</xdr:row>
      <xdr:rowOff>8640</xdr:rowOff>
    </xdr:to>
    <xdr:sp macro="" textlink="">
      <xdr:nvSpPr>
        <xdr:cNvPr id="4" name="CustomShape 1">
          <a:extLst>
            <a:ext uri="{FF2B5EF4-FFF2-40B4-BE49-F238E27FC236}">
              <a16:creationId xmlns:a16="http://schemas.microsoft.com/office/drawing/2014/main" id="{00000000-0008-0000-0100-000004000000}"/>
            </a:ext>
          </a:extLst>
        </xdr:cNvPr>
        <xdr:cNvSpPr/>
      </xdr:nvSpPr>
      <xdr:spPr>
        <a:xfrm>
          <a:off x="17901360" y="4237920"/>
          <a:ext cx="186120" cy="18072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35</xdr:col>
      <xdr:colOff>23400</xdr:colOff>
      <xdr:row>1</xdr:row>
      <xdr:rowOff>93240</xdr:rowOff>
    </xdr:from>
    <xdr:to>
      <xdr:col>35</xdr:col>
      <xdr:colOff>151200</xdr:colOff>
      <xdr:row>1</xdr:row>
      <xdr:rowOff>254880</xdr:rowOff>
    </xdr:to>
    <xdr:sp macro="" textlink="">
      <xdr:nvSpPr>
        <xdr:cNvPr id="5" name="CustomShape 1">
          <a:extLst>
            <a:ext uri="{FF2B5EF4-FFF2-40B4-BE49-F238E27FC236}">
              <a16:creationId xmlns:a16="http://schemas.microsoft.com/office/drawing/2014/main" id="{00000000-0008-0000-0100-000005000000}"/>
            </a:ext>
          </a:extLst>
        </xdr:cNvPr>
        <xdr:cNvSpPr/>
      </xdr:nvSpPr>
      <xdr:spPr>
        <a:xfrm>
          <a:off x="17732880" y="302760"/>
          <a:ext cx="127800" cy="16164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11</xdr:col>
      <xdr:colOff>100800</xdr:colOff>
      <xdr:row>16</xdr:row>
      <xdr:rowOff>34920</xdr:rowOff>
    </xdr:from>
    <xdr:to>
      <xdr:col>11</xdr:col>
      <xdr:colOff>284760</xdr:colOff>
      <xdr:row>17</xdr:row>
      <xdr:rowOff>20520</xdr:rowOff>
    </xdr:to>
    <xdr:sp macro="" textlink="">
      <xdr:nvSpPr>
        <xdr:cNvPr id="6" name="CustomShape 1">
          <a:extLst>
            <a:ext uri="{FF2B5EF4-FFF2-40B4-BE49-F238E27FC236}">
              <a16:creationId xmlns:a16="http://schemas.microsoft.com/office/drawing/2014/main" id="{00000000-0008-0000-0100-000006000000}"/>
            </a:ext>
          </a:extLst>
        </xdr:cNvPr>
        <xdr:cNvSpPr/>
      </xdr:nvSpPr>
      <xdr:spPr>
        <a:xfrm>
          <a:off x="6917400" y="4254480"/>
          <a:ext cx="183960" cy="17604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23</xdr:col>
      <xdr:colOff>29880</xdr:colOff>
      <xdr:row>1</xdr:row>
      <xdr:rowOff>99720</xdr:rowOff>
    </xdr:from>
    <xdr:to>
      <xdr:col>23</xdr:col>
      <xdr:colOff>157680</xdr:colOff>
      <xdr:row>1</xdr:row>
      <xdr:rowOff>261360</xdr:rowOff>
    </xdr:to>
    <xdr:sp macro="" textlink="">
      <xdr:nvSpPr>
        <xdr:cNvPr id="7" name="CustomShape 1">
          <a:extLst>
            <a:ext uri="{FF2B5EF4-FFF2-40B4-BE49-F238E27FC236}">
              <a16:creationId xmlns:a16="http://schemas.microsoft.com/office/drawing/2014/main" id="{00000000-0008-0000-0100-000007000000}"/>
            </a:ext>
          </a:extLst>
        </xdr:cNvPr>
        <xdr:cNvSpPr/>
      </xdr:nvSpPr>
      <xdr:spPr>
        <a:xfrm>
          <a:off x="12281400" y="309240"/>
          <a:ext cx="127800" cy="16164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11</xdr:col>
      <xdr:colOff>27000</xdr:colOff>
      <xdr:row>1</xdr:row>
      <xdr:rowOff>106200</xdr:rowOff>
    </xdr:from>
    <xdr:to>
      <xdr:col>11</xdr:col>
      <xdr:colOff>154800</xdr:colOff>
      <xdr:row>1</xdr:row>
      <xdr:rowOff>267840</xdr:rowOff>
    </xdr:to>
    <xdr:sp macro="" textlink="">
      <xdr:nvSpPr>
        <xdr:cNvPr id="8" name="CustomShape 1">
          <a:extLst>
            <a:ext uri="{FF2B5EF4-FFF2-40B4-BE49-F238E27FC236}">
              <a16:creationId xmlns:a16="http://schemas.microsoft.com/office/drawing/2014/main" id="{00000000-0008-0000-0100-000008000000}"/>
            </a:ext>
          </a:extLst>
        </xdr:cNvPr>
        <xdr:cNvSpPr/>
      </xdr:nvSpPr>
      <xdr:spPr>
        <a:xfrm>
          <a:off x="6843600" y="315720"/>
          <a:ext cx="127800" cy="16164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23</xdr:col>
      <xdr:colOff>123480</xdr:colOff>
      <xdr:row>16</xdr:row>
      <xdr:rowOff>28080</xdr:rowOff>
    </xdr:from>
    <xdr:to>
      <xdr:col>23</xdr:col>
      <xdr:colOff>307440</xdr:colOff>
      <xdr:row>17</xdr:row>
      <xdr:rowOff>13680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12107520" y="4247640"/>
          <a:ext cx="183960" cy="17604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4</xdr:col>
      <xdr:colOff>215280</xdr:colOff>
      <xdr:row>0</xdr:row>
      <xdr:rowOff>0</xdr:rowOff>
    </xdr:from>
    <xdr:to>
      <xdr:col>7</xdr:col>
      <xdr:colOff>21600</xdr:colOff>
      <xdr:row>0</xdr:row>
      <xdr:rowOff>360</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3489120" y="0"/>
          <a:ext cx="1279440" cy="36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35</xdr:col>
      <xdr:colOff>191880</xdr:colOff>
      <xdr:row>16</xdr:row>
      <xdr:rowOff>18360</xdr:rowOff>
    </xdr:from>
    <xdr:to>
      <xdr:col>35</xdr:col>
      <xdr:colOff>378000</xdr:colOff>
      <xdr:row>17</xdr:row>
      <xdr:rowOff>8640</xdr:rowOff>
    </xdr:to>
    <xdr:sp macro="" textlink="">
      <xdr:nvSpPr>
        <xdr:cNvPr id="9" name="CustomShape 1">
          <a:extLst>
            <a:ext uri="{FF2B5EF4-FFF2-40B4-BE49-F238E27FC236}">
              <a16:creationId xmlns:a16="http://schemas.microsoft.com/office/drawing/2014/main" id="{00000000-0008-0000-0200-000009000000}"/>
            </a:ext>
          </a:extLst>
        </xdr:cNvPr>
        <xdr:cNvSpPr/>
      </xdr:nvSpPr>
      <xdr:spPr>
        <a:xfrm>
          <a:off x="17633880" y="4237920"/>
          <a:ext cx="186120" cy="18072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35</xdr:col>
      <xdr:colOff>23400</xdr:colOff>
      <xdr:row>1</xdr:row>
      <xdr:rowOff>93240</xdr:rowOff>
    </xdr:from>
    <xdr:to>
      <xdr:col>35</xdr:col>
      <xdr:colOff>151200</xdr:colOff>
      <xdr:row>1</xdr:row>
      <xdr:rowOff>254880</xdr:rowOff>
    </xdr:to>
    <xdr:sp macro="" textlink="">
      <xdr:nvSpPr>
        <xdr:cNvPr id="10" name="CustomShape 1">
          <a:extLst>
            <a:ext uri="{FF2B5EF4-FFF2-40B4-BE49-F238E27FC236}">
              <a16:creationId xmlns:a16="http://schemas.microsoft.com/office/drawing/2014/main" id="{00000000-0008-0000-0200-00000A000000}"/>
            </a:ext>
          </a:extLst>
        </xdr:cNvPr>
        <xdr:cNvSpPr/>
      </xdr:nvSpPr>
      <xdr:spPr>
        <a:xfrm>
          <a:off x="17465400" y="302760"/>
          <a:ext cx="127800" cy="16164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11</xdr:col>
      <xdr:colOff>100800</xdr:colOff>
      <xdr:row>16</xdr:row>
      <xdr:rowOff>34920</xdr:rowOff>
    </xdr:from>
    <xdr:to>
      <xdr:col>11</xdr:col>
      <xdr:colOff>284760</xdr:colOff>
      <xdr:row>17</xdr:row>
      <xdr:rowOff>20520</xdr:rowOff>
    </xdr:to>
    <xdr:sp macro="" textlink="">
      <xdr:nvSpPr>
        <xdr:cNvPr id="11" name="CustomShape 1">
          <a:extLst>
            <a:ext uri="{FF2B5EF4-FFF2-40B4-BE49-F238E27FC236}">
              <a16:creationId xmlns:a16="http://schemas.microsoft.com/office/drawing/2014/main" id="{00000000-0008-0000-0200-00000B000000}"/>
            </a:ext>
          </a:extLst>
        </xdr:cNvPr>
        <xdr:cNvSpPr/>
      </xdr:nvSpPr>
      <xdr:spPr>
        <a:xfrm>
          <a:off x="6649920" y="4254480"/>
          <a:ext cx="183960" cy="17604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23</xdr:col>
      <xdr:colOff>29880</xdr:colOff>
      <xdr:row>1</xdr:row>
      <xdr:rowOff>99720</xdr:rowOff>
    </xdr:from>
    <xdr:to>
      <xdr:col>23</xdr:col>
      <xdr:colOff>157680</xdr:colOff>
      <xdr:row>1</xdr:row>
      <xdr:rowOff>261360</xdr:rowOff>
    </xdr:to>
    <xdr:sp macro="" textlink="">
      <xdr:nvSpPr>
        <xdr:cNvPr id="12" name="CustomShape 1">
          <a:extLst>
            <a:ext uri="{FF2B5EF4-FFF2-40B4-BE49-F238E27FC236}">
              <a16:creationId xmlns:a16="http://schemas.microsoft.com/office/drawing/2014/main" id="{00000000-0008-0000-0200-00000C000000}"/>
            </a:ext>
          </a:extLst>
        </xdr:cNvPr>
        <xdr:cNvSpPr/>
      </xdr:nvSpPr>
      <xdr:spPr>
        <a:xfrm>
          <a:off x="12013920" y="309240"/>
          <a:ext cx="127800" cy="16164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11</xdr:col>
      <xdr:colOff>27000</xdr:colOff>
      <xdr:row>1</xdr:row>
      <xdr:rowOff>106200</xdr:rowOff>
    </xdr:from>
    <xdr:to>
      <xdr:col>11</xdr:col>
      <xdr:colOff>154800</xdr:colOff>
      <xdr:row>1</xdr:row>
      <xdr:rowOff>267840</xdr:rowOff>
    </xdr:to>
    <xdr:sp macro="" textlink="">
      <xdr:nvSpPr>
        <xdr:cNvPr id="13" name="CustomShape 1">
          <a:extLst>
            <a:ext uri="{FF2B5EF4-FFF2-40B4-BE49-F238E27FC236}">
              <a16:creationId xmlns:a16="http://schemas.microsoft.com/office/drawing/2014/main" id="{00000000-0008-0000-0200-00000D000000}"/>
            </a:ext>
          </a:extLst>
        </xdr:cNvPr>
        <xdr:cNvSpPr/>
      </xdr:nvSpPr>
      <xdr:spPr>
        <a:xfrm>
          <a:off x="6576120" y="315720"/>
          <a:ext cx="127800" cy="16164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23</xdr:col>
      <xdr:colOff>123480</xdr:colOff>
      <xdr:row>16</xdr:row>
      <xdr:rowOff>28080</xdr:rowOff>
    </xdr:from>
    <xdr:to>
      <xdr:col>23</xdr:col>
      <xdr:colOff>307440</xdr:colOff>
      <xdr:row>17</xdr:row>
      <xdr:rowOff>13680</xdr:rowOff>
    </xdr:to>
    <xdr:sp macro="" textlink="">
      <xdr:nvSpPr>
        <xdr:cNvPr id="14" name="CustomShape 1">
          <a:extLst>
            <a:ext uri="{FF2B5EF4-FFF2-40B4-BE49-F238E27FC236}">
              <a16:creationId xmlns:a16="http://schemas.microsoft.com/office/drawing/2014/main" id="{00000000-0008-0000-0300-00000E000000}"/>
            </a:ext>
          </a:extLst>
        </xdr:cNvPr>
        <xdr:cNvSpPr/>
      </xdr:nvSpPr>
      <xdr:spPr>
        <a:xfrm>
          <a:off x="12044160" y="4247640"/>
          <a:ext cx="183960" cy="17604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4</xdr:col>
      <xdr:colOff>215280</xdr:colOff>
      <xdr:row>0</xdr:row>
      <xdr:rowOff>0</xdr:rowOff>
    </xdr:from>
    <xdr:to>
      <xdr:col>7</xdr:col>
      <xdr:colOff>21600</xdr:colOff>
      <xdr:row>0</xdr:row>
      <xdr:rowOff>360</xdr:rowOff>
    </xdr:to>
    <xdr:sp macro="" textlink="">
      <xdr:nvSpPr>
        <xdr:cNvPr id="15" name="CustomShape 1">
          <a:extLst>
            <a:ext uri="{FF2B5EF4-FFF2-40B4-BE49-F238E27FC236}">
              <a16:creationId xmlns:a16="http://schemas.microsoft.com/office/drawing/2014/main" id="{00000000-0008-0000-0300-00000F000000}"/>
            </a:ext>
          </a:extLst>
        </xdr:cNvPr>
        <xdr:cNvSpPr/>
      </xdr:nvSpPr>
      <xdr:spPr>
        <a:xfrm>
          <a:off x="3425760" y="0"/>
          <a:ext cx="1279440" cy="36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11</xdr:col>
      <xdr:colOff>87480</xdr:colOff>
      <xdr:row>16</xdr:row>
      <xdr:rowOff>61200</xdr:rowOff>
    </xdr:from>
    <xdr:to>
      <xdr:col>11</xdr:col>
      <xdr:colOff>232200</xdr:colOff>
      <xdr:row>17</xdr:row>
      <xdr:rowOff>57240</xdr:rowOff>
    </xdr:to>
    <xdr:sp macro="" textlink="">
      <xdr:nvSpPr>
        <xdr:cNvPr id="16" name="CustomShape 1">
          <a:extLst>
            <a:ext uri="{FF2B5EF4-FFF2-40B4-BE49-F238E27FC236}">
              <a16:creationId xmlns:a16="http://schemas.microsoft.com/office/drawing/2014/main" id="{00000000-0008-0000-0300-000010000000}"/>
            </a:ext>
          </a:extLst>
        </xdr:cNvPr>
        <xdr:cNvSpPr/>
      </xdr:nvSpPr>
      <xdr:spPr>
        <a:xfrm>
          <a:off x="6573240" y="4280760"/>
          <a:ext cx="144720" cy="18648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35</xdr:col>
      <xdr:colOff>191880</xdr:colOff>
      <xdr:row>16</xdr:row>
      <xdr:rowOff>18360</xdr:rowOff>
    </xdr:from>
    <xdr:to>
      <xdr:col>35</xdr:col>
      <xdr:colOff>378000</xdr:colOff>
      <xdr:row>17</xdr:row>
      <xdr:rowOff>8640</xdr:rowOff>
    </xdr:to>
    <xdr:sp macro="" textlink="">
      <xdr:nvSpPr>
        <xdr:cNvPr id="17" name="CustomShape 1">
          <a:extLst>
            <a:ext uri="{FF2B5EF4-FFF2-40B4-BE49-F238E27FC236}">
              <a16:creationId xmlns:a16="http://schemas.microsoft.com/office/drawing/2014/main" id="{00000000-0008-0000-0300-000011000000}"/>
            </a:ext>
          </a:extLst>
        </xdr:cNvPr>
        <xdr:cNvSpPr/>
      </xdr:nvSpPr>
      <xdr:spPr>
        <a:xfrm>
          <a:off x="17570520" y="4237920"/>
          <a:ext cx="186120" cy="18072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11</xdr:col>
      <xdr:colOff>9720</xdr:colOff>
      <xdr:row>1</xdr:row>
      <xdr:rowOff>77400</xdr:rowOff>
    </xdr:from>
    <xdr:to>
      <xdr:col>11</xdr:col>
      <xdr:colOff>173880</xdr:colOff>
      <xdr:row>1</xdr:row>
      <xdr:rowOff>271080</xdr:rowOff>
    </xdr:to>
    <xdr:sp macro="" textlink="">
      <xdr:nvSpPr>
        <xdr:cNvPr id="18" name="CustomShape 1">
          <a:extLst>
            <a:ext uri="{FF2B5EF4-FFF2-40B4-BE49-F238E27FC236}">
              <a16:creationId xmlns:a16="http://schemas.microsoft.com/office/drawing/2014/main" id="{00000000-0008-0000-0300-000012000000}"/>
            </a:ext>
          </a:extLst>
        </xdr:cNvPr>
        <xdr:cNvSpPr/>
      </xdr:nvSpPr>
      <xdr:spPr>
        <a:xfrm>
          <a:off x="6495480" y="286920"/>
          <a:ext cx="164160" cy="19368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23</xdr:col>
      <xdr:colOff>16200</xdr:colOff>
      <xdr:row>1</xdr:row>
      <xdr:rowOff>74520</xdr:rowOff>
    </xdr:from>
    <xdr:to>
      <xdr:col>23</xdr:col>
      <xdr:colOff>180360</xdr:colOff>
      <xdr:row>1</xdr:row>
      <xdr:rowOff>268200</xdr:rowOff>
    </xdr:to>
    <xdr:sp macro="" textlink="">
      <xdr:nvSpPr>
        <xdr:cNvPr id="19" name="CustomShape 1">
          <a:extLst>
            <a:ext uri="{FF2B5EF4-FFF2-40B4-BE49-F238E27FC236}">
              <a16:creationId xmlns:a16="http://schemas.microsoft.com/office/drawing/2014/main" id="{00000000-0008-0000-0300-000013000000}"/>
            </a:ext>
          </a:extLst>
        </xdr:cNvPr>
        <xdr:cNvSpPr/>
      </xdr:nvSpPr>
      <xdr:spPr>
        <a:xfrm>
          <a:off x="11936880" y="284040"/>
          <a:ext cx="164160" cy="19368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35</xdr:col>
      <xdr:colOff>13320</xdr:colOff>
      <xdr:row>1</xdr:row>
      <xdr:rowOff>71280</xdr:rowOff>
    </xdr:from>
    <xdr:to>
      <xdr:col>35</xdr:col>
      <xdr:colOff>177480</xdr:colOff>
      <xdr:row>1</xdr:row>
      <xdr:rowOff>264960</xdr:rowOff>
    </xdr:to>
    <xdr:sp macro="" textlink="">
      <xdr:nvSpPr>
        <xdr:cNvPr id="20" name="CustomShape 1">
          <a:extLst>
            <a:ext uri="{FF2B5EF4-FFF2-40B4-BE49-F238E27FC236}">
              <a16:creationId xmlns:a16="http://schemas.microsoft.com/office/drawing/2014/main" id="{00000000-0008-0000-0300-000014000000}"/>
            </a:ext>
          </a:extLst>
        </xdr:cNvPr>
        <xdr:cNvSpPr/>
      </xdr:nvSpPr>
      <xdr:spPr>
        <a:xfrm>
          <a:off x="17391960" y="280800"/>
          <a:ext cx="164160" cy="19368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23</xdr:col>
      <xdr:colOff>123480</xdr:colOff>
      <xdr:row>16</xdr:row>
      <xdr:rowOff>28080</xdr:rowOff>
    </xdr:from>
    <xdr:to>
      <xdr:col>23</xdr:col>
      <xdr:colOff>307440</xdr:colOff>
      <xdr:row>17</xdr:row>
      <xdr:rowOff>13680</xdr:rowOff>
    </xdr:to>
    <xdr:sp macro="" textlink="">
      <xdr:nvSpPr>
        <xdr:cNvPr id="21" name="CustomShape 1">
          <a:extLst>
            <a:ext uri="{FF2B5EF4-FFF2-40B4-BE49-F238E27FC236}">
              <a16:creationId xmlns:a16="http://schemas.microsoft.com/office/drawing/2014/main" id="{00000000-0008-0000-0400-000015000000}"/>
            </a:ext>
          </a:extLst>
        </xdr:cNvPr>
        <xdr:cNvSpPr/>
      </xdr:nvSpPr>
      <xdr:spPr>
        <a:xfrm>
          <a:off x="12044160" y="4247640"/>
          <a:ext cx="183960" cy="17604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4</xdr:col>
      <xdr:colOff>215280</xdr:colOff>
      <xdr:row>0</xdr:row>
      <xdr:rowOff>0</xdr:rowOff>
    </xdr:from>
    <xdr:to>
      <xdr:col>7</xdr:col>
      <xdr:colOff>21600</xdr:colOff>
      <xdr:row>0</xdr:row>
      <xdr:rowOff>360</xdr:rowOff>
    </xdr:to>
    <xdr:sp macro="" textlink="">
      <xdr:nvSpPr>
        <xdr:cNvPr id="22" name="CustomShape 1">
          <a:extLst>
            <a:ext uri="{FF2B5EF4-FFF2-40B4-BE49-F238E27FC236}">
              <a16:creationId xmlns:a16="http://schemas.microsoft.com/office/drawing/2014/main" id="{00000000-0008-0000-0400-000016000000}"/>
            </a:ext>
          </a:extLst>
        </xdr:cNvPr>
        <xdr:cNvSpPr/>
      </xdr:nvSpPr>
      <xdr:spPr>
        <a:xfrm>
          <a:off x="3425760" y="0"/>
          <a:ext cx="1279440" cy="36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35</xdr:col>
      <xdr:colOff>191880</xdr:colOff>
      <xdr:row>16</xdr:row>
      <xdr:rowOff>18360</xdr:rowOff>
    </xdr:from>
    <xdr:to>
      <xdr:col>35</xdr:col>
      <xdr:colOff>378000</xdr:colOff>
      <xdr:row>17</xdr:row>
      <xdr:rowOff>8640</xdr:rowOff>
    </xdr:to>
    <xdr:sp macro="" textlink="">
      <xdr:nvSpPr>
        <xdr:cNvPr id="23" name="CustomShape 1">
          <a:extLst>
            <a:ext uri="{FF2B5EF4-FFF2-40B4-BE49-F238E27FC236}">
              <a16:creationId xmlns:a16="http://schemas.microsoft.com/office/drawing/2014/main" id="{00000000-0008-0000-0400-000017000000}"/>
            </a:ext>
          </a:extLst>
        </xdr:cNvPr>
        <xdr:cNvSpPr/>
      </xdr:nvSpPr>
      <xdr:spPr>
        <a:xfrm>
          <a:off x="17570520" y="4237920"/>
          <a:ext cx="186120" cy="18072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35</xdr:col>
      <xdr:colOff>23400</xdr:colOff>
      <xdr:row>1</xdr:row>
      <xdr:rowOff>93240</xdr:rowOff>
    </xdr:from>
    <xdr:to>
      <xdr:col>35</xdr:col>
      <xdr:colOff>151200</xdr:colOff>
      <xdr:row>1</xdr:row>
      <xdr:rowOff>254880</xdr:rowOff>
    </xdr:to>
    <xdr:sp macro="" textlink="">
      <xdr:nvSpPr>
        <xdr:cNvPr id="24" name="CustomShape 1">
          <a:extLst>
            <a:ext uri="{FF2B5EF4-FFF2-40B4-BE49-F238E27FC236}">
              <a16:creationId xmlns:a16="http://schemas.microsoft.com/office/drawing/2014/main" id="{00000000-0008-0000-0400-000018000000}"/>
            </a:ext>
          </a:extLst>
        </xdr:cNvPr>
        <xdr:cNvSpPr/>
      </xdr:nvSpPr>
      <xdr:spPr>
        <a:xfrm>
          <a:off x="17402040" y="302760"/>
          <a:ext cx="127800" cy="16164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11</xdr:col>
      <xdr:colOff>100800</xdr:colOff>
      <xdr:row>16</xdr:row>
      <xdr:rowOff>34920</xdr:rowOff>
    </xdr:from>
    <xdr:to>
      <xdr:col>11</xdr:col>
      <xdr:colOff>284760</xdr:colOff>
      <xdr:row>17</xdr:row>
      <xdr:rowOff>20520</xdr:rowOff>
    </xdr:to>
    <xdr:sp macro="" textlink="">
      <xdr:nvSpPr>
        <xdr:cNvPr id="25" name="CustomShape 1">
          <a:extLst>
            <a:ext uri="{FF2B5EF4-FFF2-40B4-BE49-F238E27FC236}">
              <a16:creationId xmlns:a16="http://schemas.microsoft.com/office/drawing/2014/main" id="{00000000-0008-0000-0400-000019000000}"/>
            </a:ext>
          </a:extLst>
        </xdr:cNvPr>
        <xdr:cNvSpPr/>
      </xdr:nvSpPr>
      <xdr:spPr>
        <a:xfrm>
          <a:off x="6586560" y="4254480"/>
          <a:ext cx="183960" cy="17604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23</xdr:col>
      <xdr:colOff>29880</xdr:colOff>
      <xdr:row>1</xdr:row>
      <xdr:rowOff>99720</xdr:rowOff>
    </xdr:from>
    <xdr:to>
      <xdr:col>23</xdr:col>
      <xdr:colOff>157680</xdr:colOff>
      <xdr:row>1</xdr:row>
      <xdr:rowOff>261360</xdr:rowOff>
    </xdr:to>
    <xdr:sp macro="" textlink="">
      <xdr:nvSpPr>
        <xdr:cNvPr id="26" name="CustomShape 1">
          <a:extLst>
            <a:ext uri="{FF2B5EF4-FFF2-40B4-BE49-F238E27FC236}">
              <a16:creationId xmlns:a16="http://schemas.microsoft.com/office/drawing/2014/main" id="{00000000-0008-0000-0400-00001A000000}"/>
            </a:ext>
          </a:extLst>
        </xdr:cNvPr>
        <xdr:cNvSpPr/>
      </xdr:nvSpPr>
      <xdr:spPr>
        <a:xfrm>
          <a:off x="11950560" y="309240"/>
          <a:ext cx="127800" cy="16164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11</xdr:col>
      <xdr:colOff>27000</xdr:colOff>
      <xdr:row>1</xdr:row>
      <xdr:rowOff>106200</xdr:rowOff>
    </xdr:from>
    <xdr:to>
      <xdr:col>11</xdr:col>
      <xdr:colOff>154800</xdr:colOff>
      <xdr:row>1</xdr:row>
      <xdr:rowOff>267840</xdr:rowOff>
    </xdr:to>
    <xdr:sp macro="" textlink="">
      <xdr:nvSpPr>
        <xdr:cNvPr id="27" name="CustomShape 1">
          <a:extLst>
            <a:ext uri="{FF2B5EF4-FFF2-40B4-BE49-F238E27FC236}">
              <a16:creationId xmlns:a16="http://schemas.microsoft.com/office/drawing/2014/main" id="{00000000-0008-0000-0400-00001B000000}"/>
            </a:ext>
          </a:extLst>
        </xdr:cNvPr>
        <xdr:cNvSpPr/>
      </xdr:nvSpPr>
      <xdr:spPr>
        <a:xfrm>
          <a:off x="6512760" y="315720"/>
          <a:ext cx="127800" cy="16164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21</xdr:col>
      <xdr:colOff>123840</xdr:colOff>
      <xdr:row>34</xdr:row>
      <xdr:rowOff>28440</xdr:rowOff>
    </xdr:from>
    <xdr:to>
      <xdr:col>21</xdr:col>
      <xdr:colOff>307800</xdr:colOff>
      <xdr:row>39</xdr:row>
      <xdr:rowOff>146880</xdr:rowOff>
    </xdr:to>
    <xdr:sp macro="" textlink="">
      <xdr:nvSpPr>
        <xdr:cNvPr id="40" name="CustomShape 1">
          <a:extLst>
            <a:ext uri="{FF2B5EF4-FFF2-40B4-BE49-F238E27FC236}">
              <a16:creationId xmlns:a16="http://schemas.microsoft.com/office/drawing/2014/main" id="{00000000-0008-0000-0600-000028000000}"/>
            </a:ext>
          </a:extLst>
        </xdr:cNvPr>
        <xdr:cNvSpPr/>
      </xdr:nvSpPr>
      <xdr:spPr>
        <a:xfrm>
          <a:off x="18436320" y="6641640"/>
          <a:ext cx="183960" cy="14688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30</xdr:col>
      <xdr:colOff>192240</xdr:colOff>
      <xdr:row>34</xdr:row>
      <xdr:rowOff>18720</xdr:rowOff>
    </xdr:from>
    <xdr:to>
      <xdr:col>30</xdr:col>
      <xdr:colOff>378360</xdr:colOff>
      <xdr:row>39</xdr:row>
      <xdr:rowOff>156600</xdr:rowOff>
    </xdr:to>
    <xdr:sp macro="" textlink="">
      <xdr:nvSpPr>
        <xdr:cNvPr id="41" name="CustomShape 1">
          <a:extLst>
            <a:ext uri="{FF2B5EF4-FFF2-40B4-BE49-F238E27FC236}">
              <a16:creationId xmlns:a16="http://schemas.microsoft.com/office/drawing/2014/main" id="{00000000-0008-0000-0600-000029000000}"/>
            </a:ext>
          </a:extLst>
        </xdr:cNvPr>
        <xdr:cNvSpPr/>
      </xdr:nvSpPr>
      <xdr:spPr>
        <a:xfrm>
          <a:off x="25819920" y="6631920"/>
          <a:ext cx="186120" cy="15660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30</xdr:col>
      <xdr:colOff>23760</xdr:colOff>
      <xdr:row>18</xdr:row>
      <xdr:rowOff>93600</xdr:rowOff>
    </xdr:from>
    <xdr:to>
      <xdr:col>30</xdr:col>
      <xdr:colOff>151560</xdr:colOff>
      <xdr:row>18</xdr:row>
      <xdr:rowOff>255240</xdr:rowOff>
    </xdr:to>
    <xdr:sp macro="" textlink="">
      <xdr:nvSpPr>
        <xdr:cNvPr id="42" name="CustomShape 1">
          <a:extLst>
            <a:ext uri="{FF2B5EF4-FFF2-40B4-BE49-F238E27FC236}">
              <a16:creationId xmlns:a16="http://schemas.microsoft.com/office/drawing/2014/main" id="{00000000-0008-0000-0600-00002A000000}"/>
            </a:ext>
          </a:extLst>
        </xdr:cNvPr>
        <xdr:cNvSpPr/>
      </xdr:nvSpPr>
      <xdr:spPr>
        <a:xfrm>
          <a:off x="25651440" y="3492000"/>
          <a:ext cx="127800" cy="16164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12</xdr:col>
      <xdr:colOff>101160</xdr:colOff>
      <xdr:row>34</xdr:row>
      <xdr:rowOff>35280</xdr:rowOff>
    </xdr:from>
    <xdr:to>
      <xdr:col>12</xdr:col>
      <xdr:colOff>285120</xdr:colOff>
      <xdr:row>39</xdr:row>
      <xdr:rowOff>140040</xdr:rowOff>
    </xdr:to>
    <xdr:sp macro="" textlink="">
      <xdr:nvSpPr>
        <xdr:cNvPr id="43" name="CustomShape 1">
          <a:extLst>
            <a:ext uri="{FF2B5EF4-FFF2-40B4-BE49-F238E27FC236}">
              <a16:creationId xmlns:a16="http://schemas.microsoft.com/office/drawing/2014/main" id="{00000000-0008-0000-0600-00002B000000}"/>
            </a:ext>
          </a:extLst>
        </xdr:cNvPr>
        <xdr:cNvSpPr/>
      </xdr:nvSpPr>
      <xdr:spPr>
        <a:xfrm>
          <a:off x="11029320" y="6648480"/>
          <a:ext cx="183960" cy="14004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21</xdr:col>
      <xdr:colOff>30240</xdr:colOff>
      <xdr:row>18</xdr:row>
      <xdr:rowOff>100080</xdr:rowOff>
    </xdr:from>
    <xdr:to>
      <xdr:col>21</xdr:col>
      <xdr:colOff>158040</xdr:colOff>
      <xdr:row>18</xdr:row>
      <xdr:rowOff>261720</xdr:rowOff>
    </xdr:to>
    <xdr:sp macro="" textlink="">
      <xdr:nvSpPr>
        <xdr:cNvPr id="44" name="CustomShape 1">
          <a:extLst>
            <a:ext uri="{FF2B5EF4-FFF2-40B4-BE49-F238E27FC236}">
              <a16:creationId xmlns:a16="http://schemas.microsoft.com/office/drawing/2014/main" id="{00000000-0008-0000-0600-00002C000000}"/>
            </a:ext>
          </a:extLst>
        </xdr:cNvPr>
        <xdr:cNvSpPr/>
      </xdr:nvSpPr>
      <xdr:spPr>
        <a:xfrm>
          <a:off x="18342720" y="3498480"/>
          <a:ext cx="127800" cy="16164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12</xdr:col>
      <xdr:colOff>27360</xdr:colOff>
      <xdr:row>18</xdr:row>
      <xdr:rowOff>106560</xdr:rowOff>
    </xdr:from>
    <xdr:to>
      <xdr:col>12</xdr:col>
      <xdr:colOff>155160</xdr:colOff>
      <xdr:row>18</xdr:row>
      <xdr:rowOff>264240</xdr:rowOff>
    </xdr:to>
    <xdr:sp macro="" textlink="">
      <xdr:nvSpPr>
        <xdr:cNvPr id="45" name="CustomShape 1">
          <a:extLst>
            <a:ext uri="{FF2B5EF4-FFF2-40B4-BE49-F238E27FC236}">
              <a16:creationId xmlns:a16="http://schemas.microsoft.com/office/drawing/2014/main" id="{00000000-0008-0000-0600-00002D000000}"/>
            </a:ext>
          </a:extLst>
        </xdr:cNvPr>
        <xdr:cNvSpPr/>
      </xdr:nvSpPr>
      <xdr:spPr>
        <a:xfrm>
          <a:off x="10955520" y="3504960"/>
          <a:ext cx="127800" cy="15768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31</xdr:col>
      <xdr:colOff>124200</xdr:colOff>
      <xdr:row>19</xdr:row>
      <xdr:rowOff>30600</xdr:rowOff>
    </xdr:from>
    <xdr:to>
      <xdr:col>31</xdr:col>
      <xdr:colOff>308160</xdr:colOff>
      <xdr:row>20</xdr:row>
      <xdr:rowOff>16560</xdr:rowOff>
    </xdr:to>
    <xdr:sp macro="" textlink="">
      <xdr:nvSpPr>
        <xdr:cNvPr id="46" name="CustomShape 1">
          <a:extLst>
            <a:ext uri="{FF2B5EF4-FFF2-40B4-BE49-F238E27FC236}">
              <a16:creationId xmlns:a16="http://schemas.microsoft.com/office/drawing/2014/main" id="{00000000-0008-0000-0700-00002E000000}"/>
            </a:ext>
          </a:extLst>
        </xdr:cNvPr>
        <xdr:cNvSpPr/>
      </xdr:nvSpPr>
      <xdr:spPr>
        <a:xfrm>
          <a:off x="28873800" y="3945240"/>
          <a:ext cx="183960" cy="16128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46</xdr:col>
      <xdr:colOff>192600</xdr:colOff>
      <xdr:row>19</xdr:row>
      <xdr:rowOff>20880</xdr:rowOff>
    </xdr:from>
    <xdr:to>
      <xdr:col>46</xdr:col>
      <xdr:colOff>378720</xdr:colOff>
      <xdr:row>20</xdr:row>
      <xdr:rowOff>11520</xdr:rowOff>
    </xdr:to>
    <xdr:sp macro="" textlink="">
      <xdr:nvSpPr>
        <xdr:cNvPr id="47" name="CustomShape 1">
          <a:extLst>
            <a:ext uri="{FF2B5EF4-FFF2-40B4-BE49-F238E27FC236}">
              <a16:creationId xmlns:a16="http://schemas.microsoft.com/office/drawing/2014/main" id="{00000000-0008-0000-0700-00002F000000}"/>
            </a:ext>
          </a:extLst>
        </xdr:cNvPr>
        <xdr:cNvSpPr/>
      </xdr:nvSpPr>
      <xdr:spPr>
        <a:xfrm>
          <a:off x="41271840" y="3935520"/>
          <a:ext cx="186120" cy="16596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46</xdr:col>
      <xdr:colOff>24120</xdr:colOff>
      <xdr:row>3</xdr:row>
      <xdr:rowOff>93960</xdr:rowOff>
    </xdr:from>
    <xdr:to>
      <xdr:col>46</xdr:col>
      <xdr:colOff>151920</xdr:colOff>
      <xdr:row>3</xdr:row>
      <xdr:rowOff>190440</xdr:rowOff>
    </xdr:to>
    <xdr:sp macro="" textlink="">
      <xdr:nvSpPr>
        <xdr:cNvPr id="48" name="CustomShape 1">
          <a:extLst>
            <a:ext uri="{FF2B5EF4-FFF2-40B4-BE49-F238E27FC236}">
              <a16:creationId xmlns:a16="http://schemas.microsoft.com/office/drawing/2014/main" id="{00000000-0008-0000-0700-000030000000}"/>
            </a:ext>
          </a:extLst>
        </xdr:cNvPr>
        <xdr:cNvSpPr/>
      </xdr:nvSpPr>
      <xdr:spPr>
        <a:xfrm>
          <a:off x="41103360" y="634680"/>
          <a:ext cx="127800" cy="9648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16</xdr:col>
      <xdr:colOff>101520</xdr:colOff>
      <xdr:row>19</xdr:row>
      <xdr:rowOff>37440</xdr:rowOff>
    </xdr:from>
    <xdr:to>
      <xdr:col>16</xdr:col>
      <xdr:colOff>285480</xdr:colOff>
      <xdr:row>20</xdr:row>
      <xdr:rowOff>23400</xdr:rowOff>
    </xdr:to>
    <xdr:sp macro="" textlink="">
      <xdr:nvSpPr>
        <xdr:cNvPr id="49" name="CustomShape 1">
          <a:extLst>
            <a:ext uri="{FF2B5EF4-FFF2-40B4-BE49-F238E27FC236}">
              <a16:creationId xmlns:a16="http://schemas.microsoft.com/office/drawing/2014/main" id="{00000000-0008-0000-0700-000031000000}"/>
            </a:ext>
          </a:extLst>
        </xdr:cNvPr>
        <xdr:cNvSpPr/>
      </xdr:nvSpPr>
      <xdr:spPr>
        <a:xfrm>
          <a:off x="16659000" y="3952080"/>
          <a:ext cx="183960" cy="16128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31</xdr:col>
      <xdr:colOff>30600</xdr:colOff>
      <xdr:row>3</xdr:row>
      <xdr:rowOff>100440</xdr:rowOff>
    </xdr:from>
    <xdr:to>
      <xdr:col>31</xdr:col>
      <xdr:colOff>158400</xdr:colOff>
      <xdr:row>3</xdr:row>
      <xdr:rowOff>190440</xdr:rowOff>
    </xdr:to>
    <xdr:sp macro="" textlink="">
      <xdr:nvSpPr>
        <xdr:cNvPr id="50" name="CustomShape 1">
          <a:extLst>
            <a:ext uri="{FF2B5EF4-FFF2-40B4-BE49-F238E27FC236}">
              <a16:creationId xmlns:a16="http://schemas.microsoft.com/office/drawing/2014/main" id="{00000000-0008-0000-0700-000032000000}"/>
            </a:ext>
          </a:extLst>
        </xdr:cNvPr>
        <xdr:cNvSpPr/>
      </xdr:nvSpPr>
      <xdr:spPr>
        <a:xfrm>
          <a:off x="28780200" y="641160"/>
          <a:ext cx="127800" cy="9000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16</xdr:col>
      <xdr:colOff>27720</xdr:colOff>
      <xdr:row>3</xdr:row>
      <xdr:rowOff>106920</xdr:rowOff>
    </xdr:from>
    <xdr:to>
      <xdr:col>16</xdr:col>
      <xdr:colOff>155520</xdr:colOff>
      <xdr:row>3</xdr:row>
      <xdr:rowOff>190440</xdr:rowOff>
    </xdr:to>
    <xdr:sp macro="" textlink="">
      <xdr:nvSpPr>
        <xdr:cNvPr id="51" name="CustomShape 1">
          <a:extLst>
            <a:ext uri="{FF2B5EF4-FFF2-40B4-BE49-F238E27FC236}">
              <a16:creationId xmlns:a16="http://schemas.microsoft.com/office/drawing/2014/main" id="{00000000-0008-0000-0700-000033000000}"/>
            </a:ext>
          </a:extLst>
        </xdr:cNvPr>
        <xdr:cNvSpPr/>
      </xdr:nvSpPr>
      <xdr:spPr>
        <a:xfrm>
          <a:off x="16585200" y="647640"/>
          <a:ext cx="127800" cy="8352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31</xdr:col>
      <xdr:colOff>124200</xdr:colOff>
      <xdr:row>21</xdr:row>
      <xdr:rowOff>28080</xdr:rowOff>
    </xdr:from>
    <xdr:to>
      <xdr:col>31</xdr:col>
      <xdr:colOff>308160</xdr:colOff>
      <xdr:row>21</xdr:row>
      <xdr:rowOff>174960</xdr:rowOff>
    </xdr:to>
    <xdr:sp macro="" textlink="">
      <xdr:nvSpPr>
        <xdr:cNvPr id="52" name="CustomShape 1">
          <a:extLst>
            <a:ext uri="{FF2B5EF4-FFF2-40B4-BE49-F238E27FC236}">
              <a16:creationId xmlns:a16="http://schemas.microsoft.com/office/drawing/2014/main" id="{00000000-0008-0000-0700-000034000000}"/>
            </a:ext>
          </a:extLst>
        </xdr:cNvPr>
        <xdr:cNvSpPr/>
      </xdr:nvSpPr>
      <xdr:spPr>
        <a:xfrm>
          <a:off x="28873800" y="4293360"/>
          <a:ext cx="183960" cy="14688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46</xdr:col>
      <xdr:colOff>192600</xdr:colOff>
      <xdr:row>21</xdr:row>
      <xdr:rowOff>18360</xdr:rowOff>
    </xdr:from>
    <xdr:to>
      <xdr:col>46</xdr:col>
      <xdr:colOff>378720</xdr:colOff>
      <xdr:row>21</xdr:row>
      <xdr:rowOff>174960</xdr:rowOff>
    </xdr:to>
    <xdr:sp macro="" textlink="">
      <xdr:nvSpPr>
        <xdr:cNvPr id="53" name="CustomShape 1">
          <a:extLst>
            <a:ext uri="{FF2B5EF4-FFF2-40B4-BE49-F238E27FC236}">
              <a16:creationId xmlns:a16="http://schemas.microsoft.com/office/drawing/2014/main" id="{00000000-0008-0000-0700-000035000000}"/>
            </a:ext>
          </a:extLst>
        </xdr:cNvPr>
        <xdr:cNvSpPr/>
      </xdr:nvSpPr>
      <xdr:spPr>
        <a:xfrm>
          <a:off x="41271840" y="4283640"/>
          <a:ext cx="186120" cy="15660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46</xdr:col>
      <xdr:colOff>24120</xdr:colOff>
      <xdr:row>5</xdr:row>
      <xdr:rowOff>93600</xdr:rowOff>
    </xdr:from>
    <xdr:to>
      <xdr:col>46</xdr:col>
      <xdr:colOff>151920</xdr:colOff>
      <xdr:row>5</xdr:row>
      <xdr:rowOff>255240</xdr:rowOff>
    </xdr:to>
    <xdr:sp macro="" textlink="">
      <xdr:nvSpPr>
        <xdr:cNvPr id="54" name="CustomShape 1">
          <a:extLst>
            <a:ext uri="{FF2B5EF4-FFF2-40B4-BE49-F238E27FC236}">
              <a16:creationId xmlns:a16="http://schemas.microsoft.com/office/drawing/2014/main" id="{00000000-0008-0000-0700-000036000000}"/>
            </a:ext>
          </a:extLst>
        </xdr:cNvPr>
        <xdr:cNvSpPr/>
      </xdr:nvSpPr>
      <xdr:spPr>
        <a:xfrm>
          <a:off x="41103360" y="1015560"/>
          <a:ext cx="127800" cy="16164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16</xdr:col>
      <xdr:colOff>101520</xdr:colOff>
      <xdr:row>21</xdr:row>
      <xdr:rowOff>34920</xdr:rowOff>
    </xdr:from>
    <xdr:to>
      <xdr:col>16</xdr:col>
      <xdr:colOff>285480</xdr:colOff>
      <xdr:row>21</xdr:row>
      <xdr:rowOff>174960</xdr:rowOff>
    </xdr:to>
    <xdr:sp macro="" textlink="">
      <xdr:nvSpPr>
        <xdr:cNvPr id="55" name="CustomShape 1">
          <a:extLst>
            <a:ext uri="{FF2B5EF4-FFF2-40B4-BE49-F238E27FC236}">
              <a16:creationId xmlns:a16="http://schemas.microsoft.com/office/drawing/2014/main" id="{00000000-0008-0000-0700-000037000000}"/>
            </a:ext>
          </a:extLst>
        </xdr:cNvPr>
        <xdr:cNvSpPr/>
      </xdr:nvSpPr>
      <xdr:spPr>
        <a:xfrm>
          <a:off x="16659000" y="4300200"/>
          <a:ext cx="183960" cy="14004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31</xdr:col>
      <xdr:colOff>30600</xdr:colOff>
      <xdr:row>5</xdr:row>
      <xdr:rowOff>100080</xdr:rowOff>
    </xdr:from>
    <xdr:to>
      <xdr:col>31</xdr:col>
      <xdr:colOff>158400</xdr:colOff>
      <xdr:row>5</xdr:row>
      <xdr:rowOff>261720</xdr:rowOff>
    </xdr:to>
    <xdr:sp macro="" textlink="">
      <xdr:nvSpPr>
        <xdr:cNvPr id="56" name="CustomShape 1">
          <a:extLst>
            <a:ext uri="{FF2B5EF4-FFF2-40B4-BE49-F238E27FC236}">
              <a16:creationId xmlns:a16="http://schemas.microsoft.com/office/drawing/2014/main" id="{00000000-0008-0000-0700-000038000000}"/>
            </a:ext>
          </a:extLst>
        </xdr:cNvPr>
        <xdr:cNvSpPr/>
      </xdr:nvSpPr>
      <xdr:spPr>
        <a:xfrm>
          <a:off x="28780200" y="1022040"/>
          <a:ext cx="127800" cy="16164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16</xdr:col>
      <xdr:colOff>27720</xdr:colOff>
      <xdr:row>5</xdr:row>
      <xdr:rowOff>106560</xdr:rowOff>
    </xdr:from>
    <xdr:to>
      <xdr:col>16</xdr:col>
      <xdr:colOff>155520</xdr:colOff>
      <xdr:row>5</xdr:row>
      <xdr:rowOff>266040</xdr:rowOff>
    </xdr:to>
    <xdr:sp macro="" textlink="">
      <xdr:nvSpPr>
        <xdr:cNvPr id="57" name="CustomShape 1">
          <a:extLst>
            <a:ext uri="{FF2B5EF4-FFF2-40B4-BE49-F238E27FC236}">
              <a16:creationId xmlns:a16="http://schemas.microsoft.com/office/drawing/2014/main" id="{00000000-0008-0000-0700-000039000000}"/>
            </a:ext>
          </a:extLst>
        </xdr:cNvPr>
        <xdr:cNvSpPr/>
      </xdr:nvSpPr>
      <xdr:spPr>
        <a:xfrm>
          <a:off x="16585200" y="1028520"/>
          <a:ext cx="127800" cy="15948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4305B-9DFD-4966-8588-CBD03AD0D415}">
  <dimension ref="B1:I37"/>
  <sheetViews>
    <sheetView showGridLines="0" zoomScaleNormal="100" workbookViewId="0"/>
  </sheetViews>
  <sheetFormatPr defaultRowHeight="15" x14ac:dyDescent="0.25"/>
  <cols>
    <col min="2" max="2" width="26.140625" bestFit="1" customWidth="1"/>
    <col min="3" max="3" width="47.7109375" bestFit="1" customWidth="1"/>
    <col min="6" max="6" width="18.5703125" customWidth="1"/>
    <col min="7" max="7" width="19.140625" customWidth="1"/>
    <col min="8" max="8" width="15.85546875" customWidth="1"/>
  </cols>
  <sheetData>
    <row r="1" spans="2:9" ht="15.75" thickBot="1" x14ac:dyDescent="0.3"/>
    <row r="2" spans="2:9" ht="15.75" thickBot="1" x14ac:dyDescent="0.3">
      <c r="B2" s="78" t="s">
        <v>92</v>
      </c>
      <c r="C2" s="79"/>
      <c r="F2" s="165" t="s">
        <v>98</v>
      </c>
      <c r="G2" s="165"/>
      <c r="H2" s="165"/>
    </row>
    <row r="3" spans="2:9" ht="36" x14ac:dyDescent="0.25">
      <c r="B3" s="246" t="s">
        <v>93</v>
      </c>
      <c r="C3" s="241" t="s">
        <v>133</v>
      </c>
      <c r="F3" s="1" t="s">
        <v>96</v>
      </c>
      <c r="G3" s="1" t="s">
        <v>97</v>
      </c>
      <c r="H3" s="1" t="s">
        <v>95</v>
      </c>
    </row>
    <row r="4" spans="2:9" ht="15.75" thickBot="1" x14ac:dyDescent="0.3">
      <c r="F4" s="4">
        <v>100</v>
      </c>
      <c r="G4" s="4">
        <v>499</v>
      </c>
      <c r="H4" s="3">
        <v>0.16</v>
      </c>
    </row>
    <row r="5" spans="2:9" ht="15.75" thickBot="1" x14ac:dyDescent="0.3">
      <c r="B5" s="244" t="s">
        <v>150</v>
      </c>
      <c r="C5" s="245" t="s">
        <v>151</v>
      </c>
      <c r="F5" s="4">
        <v>500</v>
      </c>
      <c r="G5" s="4">
        <v>999</v>
      </c>
      <c r="H5" s="3">
        <v>0.18</v>
      </c>
    </row>
    <row r="6" spans="2:9" x14ac:dyDescent="0.25">
      <c r="B6" s="236" t="s">
        <v>149</v>
      </c>
      <c r="C6" s="243" t="s">
        <v>132</v>
      </c>
      <c r="F6" s="4">
        <v>1000</v>
      </c>
      <c r="G6" s="4">
        <v>9999</v>
      </c>
      <c r="H6" s="3">
        <v>0.2</v>
      </c>
    </row>
    <row r="7" spans="2:9" x14ac:dyDescent="0.25">
      <c r="B7" s="236" t="s">
        <v>126</v>
      </c>
      <c r="C7" s="76" t="s">
        <v>127</v>
      </c>
      <c r="F7" s="4">
        <v>10000</v>
      </c>
      <c r="G7" s="4">
        <v>99999</v>
      </c>
      <c r="H7" s="3">
        <v>0.22</v>
      </c>
    </row>
    <row r="8" spans="2:9" x14ac:dyDescent="0.25">
      <c r="B8" s="236" t="s">
        <v>131</v>
      </c>
      <c r="C8" s="76" t="s">
        <v>130</v>
      </c>
      <c r="F8" s="4">
        <v>100000</v>
      </c>
      <c r="G8" s="4" t="s">
        <v>0</v>
      </c>
      <c r="H8" s="3">
        <v>0.24</v>
      </c>
    </row>
    <row r="10" spans="2:9" x14ac:dyDescent="0.25">
      <c r="F10" s="240" t="s">
        <v>146</v>
      </c>
      <c r="G10" s="240"/>
    </row>
    <row r="11" spans="2:9" x14ac:dyDescent="0.25">
      <c r="F11" s="240" t="s">
        <v>147</v>
      </c>
      <c r="G11" s="240"/>
    </row>
    <row r="13" spans="2:9" ht="15" customHeight="1" x14ac:dyDescent="0.25">
      <c r="B13" s="233" t="s">
        <v>53</v>
      </c>
      <c r="C13" s="234"/>
      <c r="D13" s="234"/>
      <c r="E13" s="234"/>
      <c r="F13" s="234"/>
      <c r="G13" s="234"/>
      <c r="H13" s="234"/>
      <c r="I13" s="235"/>
    </row>
    <row r="14" spans="2:9" ht="15" customHeight="1" x14ac:dyDescent="0.25">
      <c r="B14" s="227" t="s">
        <v>54</v>
      </c>
      <c r="C14" s="228"/>
      <c r="D14" s="228"/>
      <c r="E14" s="228"/>
      <c r="F14" s="228"/>
      <c r="G14" s="228"/>
      <c r="H14" s="228"/>
      <c r="I14" s="229"/>
    </row>
    <row r="15" spans="2:9" ht="15" customHeight="1" x14ac:dyDescent="0.25">
      <c r="B15" s="230" t="s">
        <v>55</v>
      </c>
      <c r="C15" s="231"/>
      <c r="D15" s="231"/>
      <c r="E15" s="231"/>
      <c r="F15" s="231"/>
      <c r="G15" s="231"/>
      <c r="H15" s="231"/>
      <c r="I15" s="232"/>
    </row>
    <row r="16" spans="2:9" ht="42" customHeight="1" x14ac:dyDescent="0.25">
      <c r="B16" s="227" t="s">
        <v>56</v>
      </c>
      <c r="C16" s="228"/>
      <c r="D16" s="228"/>
      <c r="E16" s="228"/>
      <c r="F16" s="228"/>
      <c r="G16" s="228"/>
      <c r="H16" s="228"/>
      <c r="I16" s="229"/>
    </row>
    <row r="17" spans="2:9" ht="28.5" customHeight="1" x14ac:dyDescent="0.25">
      <c r="B17" s="227" t="s">
        <v>57</v>
      </c>
      <c r="C17" s="228"/>
      <c r="D17" s="228"/>
      <c r="E17" s="228"/>
      <c r="F17" s="228"/>
      <c r="G17" s="228"/>
      <c r="H17" s="228"/>
      <c r="I17" s="229"/>
    </row>
    <row r="18" spans="2:9" ht="20.25" customHeight="1" x14ac:dyDescent="0.25">
      <c r="B18" s="227" t="s">
        <v>58</v>
      </c>
      <c r="C18" s="228"/>
      <c r="D18" s="228"/>
      <c r="E18" s="228"/>
      <c r="F18" s="228"/>
      <c r="G18" s="228"/>
      <c r="H18" s="228"/>
      <c r="I18" s="229"/>
    </row>
    <row r="19" spans="2:9" ht="47.25" customHeight="1" x14ac:dyDescent="0.25">
      <c r="B19" s="227" t="s">
        <v>59</v>
      </c>
      <c r="C19" s="228"/>
      <c r="D19" s="228"/>
      <c r="E19" s="228"/>
      <c r="F19" s="228"/>
      <c r="G19" s="228"/>
      <c r="H19" s="228"/>
      <c r="I19" s="229"/>
    </row>
    <row r="20" spans="2:9" ht="45" customHeight="1" x14ac:dyDescent="0.25">
      <c r="B20" s="227" t="s">
        <v>60</v>
      </c>
      <c r="C20" s="228"/>
      <c r="D20" s="228"/>
      <c r="E20" s="228"/>
      <c r="F20" s="228"/>
      <c r="G20" s="228"/>
      <c r="H20" s="228"/>
      <c r="I20" s="229"/>
    </row>
    <row r="21" spans="2:9" ht="15" customHeight="1" x14ac:dyDescent="0.25">
      <c r="B21" s="230" t="s">
        <v>61</v>
      </c>
      <c r="C21" s="231"/>
      <c r="D21" s="231"/>
      <c r="E21" s="231"/>
      <c r="F21" s="231"/>
      <c r="G21" s="231"/>
      <c r="H21" s="231"/>
      <c r="I21" s="232"/>
    </row>
    <row r="22" spans="2:9" ht="31.5" customHeight="1" x14ac:dyDescent="0.25">
      <c r="B22" s="227" t="s">
        <v>62</v>
      </c>
      <c r="C22" s="228"/>
      <c r="D22" s="228"/>
      <c r="E22" s="228"/>
      <c r="F22" s="228"/>
      <c r="G22" s="228"/>
      <c r="H22" s="228"/>
      <c r="I22" s="229"/>
    </row>
    <row r="23" spans="2:9" ht="30.75" customHeight="1" x14ac:dyDescent="0.25">
      <c r="B23" s="227" t="s">
        <v>63</v>
      </c>
      <c r="C23" s="228"/>
      <c r="D23" s="228"/>
      <c r="E23" s="228"/>
      <c r="F23" s="228"/>
      <c r="G23" s="228"/>
      <c r="H23" s="228"/>
      <c r="I23" s="229"/>
    </row>
    <row r="24" spans="2:9" x14ac:dyDescent="0.25">
      <c r="B24" s="230" t="s">
        <v>64</v>
      </c>
      <c r="C24" s="231"/>
      <c r="D24" s="231"/>
      <c r="E24" s="231"/>
      <c r="F24" s="231"/>
      <c r="G24" s="231"/>
      <c r="H24" s="231"/>
      <c r="I24" s="232"/>
    </row>
    <row r="25" spans="2:9" ht="49.5" customHeight="1" x14ac:dyDescent="0.25">
      <c r="B25" s="227" t="s">
        <v>65</v>
      </c>
      <c r="C25" s="228"/>
      <c r="D25" s="228"/>
      <c r="E25" s="228"/>
      <c r="F25" s="228"/>
      <c r="G25" s="228"/>
      <c r="H25" s="228"/>
      <c r="I25" s="229"/>
    </row>
    <row r="26" spans="2:9" x14ac:dyDescent="0.25">
      <c r="B26" s="230" t="s">
        <v>66</v>
      </c>
      <c r="C26" s="231"/>
      <c r="D26" s="231"/>
      <c r="E26" s="231"/>
      <c r="F26" s="231"/>
      <c r="G26" s="231"/>
      <c r="H26" s="231"/>
      <c r="I26" s="232"/>
    </row>
    <row r="27" spans="2:9" ht="15" customHeight="1" x14ac:dyDescent="0.25">
      <c r="B27" s="227" t="s">
        <v>67</v>
      </c>
      <c r="C27" s="228"/>
      <c r="D27" s="228"/>
      <c r="E27" s="228"/>
      <c r="F27" s="228"/>
      <c r="G27" s="228"/>
      <c r="H27" s="228"/>
      <c r="I27" s="229"/>
    </row>
    <row r="28" spans="2:9" ht="60" customHeight="1" x14ac:dyDescent="0.25">
      <c r="B28" s="227" t="s">
        <v>68</v>
      </c>
      <c r="C28" s="228"/>
      <c r="D28" s="228"/>
      <c r="E28" s="228"/>
      <c r="F28" s="228"/>
      <c r="G28" s="228"/>
      <c r="H28" s="228"/>
      <c r="I28" s="229"/>
    </row>
    <row r="29" spans="2:9" ht="18" customHeight="1" x14ac:dyDescent="0.25">
      <c r="B29" s="227" t="s">
        <v>69</v>
      </c>
      <c r="C29" s="228"/>
      <c r="D29" s="228"/>
      <c r="E29" s="228"/>
      <c r="F29" s="228"/>
      <c r="G29" s="228"/>
      <c r="H29" s="228"/>
      <c r="I29" s="229"/>
    </row>
    <row r="30" spans="2:9" ht="15.75" thickBot="1" x14ac:dyDescent="0.3"/>
    <row r="31" spans="2:9" x14ac:dyDescent="0.25">
      <c r="B31" s="71" t="s">
        <v>91</v>
      </c>
      <c r="C31" s="72"/>
      <c r="D31" s="72"/>
      <c r="E31" s="72"/>
      <c r="F31" s="72"/>
      <c r="G31" s="72"/>
      <c r="H31" s="72"/>
      <c r="I31" s="73"/>
    </row>
    <row r="32" spans="2:9" x14ac:dyDescent="0.25">
      <c r="B32" s="166" t="s">
        <v>89</v>
      </c>
      <c r="C32" s="167"/>
      <c r="D32" s="167"/>
      <c r="E32" s="167"/>
      <c r="F32" s="167"/>
      <c r="G32" s="167"/>
      <c r="H32" s="167"/>
      <c r="I32" s="168"/>
    </row>
    <row r="33" spans="2:9" x14ac:dyDescent="0.25">
      <c r="B33" s="166"/>
      <c r="C33" s="167"/>
      <c r="D33" s="167"/>
      <c r="E33" s="167"/>
      <c r="F33" s="167"/>
      <c r="G33" s="167"/>
      <c r="H33" s="167"/>
      <c r="I33" s="168"/>
    </row>
    <row r="34" spans="2:9" x14ac:dyDescent="0.25">
      <c r="B34" s="166"/>
      <c r="C34" s="167"/>
      <c r="D34" s="167"/>
      <c r="E34" s="167"/>
      <c r="F34" s="167"/>
      <c r="G34" s="167"/>
      <c r="H34" s="167"/>
      <c r="I34" s="168"/>
    </row>
    <row r="35" spans="2:9" x14ac:dyDescent="0.25">
      <c r="B35" s="166"/>
      <c r="C35" s="167"/>
      <c r="D35" s="167"/>
      <c r="E35" s="167"/>
      <c r="F35" s="167"/>
      <c r="G35" s="167"/>
      <c r="H35" s="167"/>
      <c r="I35" s="168"/>
    </row>
    <row r="36" spans="2:9" x14ac:dyDescent="0.25">
      <c r="B36" s="166" t="s">
        <v>90</v>
      </c>
      <c r="C36" s="167"/>
      <c r="D36" s="167"/>
      <c r="E36" s="167"/>
      <c r="F36" s="167"/>
      <c r="G36" s="167"/>
      <c r="H36" s="167"/>
      <c r="I36" s="168"/>
    </row>
    <row r="37" spans="2:9" ht="15.75" thickBot="1" x14ac:dyDescent="0.3">
      <c r="B37" s="169"/>
      <c r="C37" s="170"/>
      <c r="D37" s="170"/>
      <c r="E37" s="170"/>
      <c r="F37" s="170"/>
      <c r="G37" s="170"/>
      <c r="H37" s="170"/>
      <c r="I37" s="171"/>
    </row>
  </sheetData>
  <sheetProtection algorithmName="SHA-512" hashValue="Y0PFYaptR921bi9YyR7DLTwpqIBj5ZBkxmIrPE77Ww9jU94a2emEw4Rd6G0nuCTg+sC2jsTswQy1r3LCBTV8JQ==" saltValue="lHVhfdv5U95yoTnqMvE9kA==" spinCount="100000" sheet="1" objects="1" scenarios="1"/>
  <mergeCells count="20">
    <mergeCell ref="F2:H2"/>
    <mergeCell ref="B36:I37"/>
    <mergeCell ref="B32:I35"/>
    <mergeCell ref="B28:I28"/>
    <mergeCell ref="B29:I29"/>
    <mergeCell ref="B22:I22"/>
    <mergeCell ref="B23:I23"/>
    <mergeCell ref="B24:I24"/>
    <mergeCell ref="B25:I25"/>
    <mergeCell ref="B26:I26"/>
    <mergeCell ref="B27:I27"/>
    <mergeCell ref="B21:I21"/>
    <mergeCell ref="B19:I19"/>
    <mergeCell ref="B20:I20"/>
    <mergeCell ref="B13:I13"/>
    <mergeCell ref="B14:I14"/>
    <mergeCell ref="B15:I15"/>
    <mergeCell ref="B16:I16"/>
    <mergeCell ref="B17:I17"/>
    <mergeCell ref="B18:I18"/>
  </mergeCells>
  <hyperlinks>
    <hyperlink ref="B6" location="'Calculated ES from SIP'!A1" display="Calculated ES from SIP" xr:uid="{39F5735D-DE9F-407A-B284-7CE174FBE74F}"/>
    <hyperlink ref="B7" location="'Day Swappers Calculation'!A1" display="Day Swappers Calculation" xr:uid="{5256593D-EEA2-4BB7-8487-84B805FB5344}"/>
    <hyperlink ref="B8" location="' GOAL Approach'!A1" display="GOAL Approach" xr:uid="{82D3A009-DB62-4755-A942-39BEC10420E1}"/>
  </hyperlinks>
  <pageMargins left="0.7" right="0.7" top="0.75" bottom="0.75" header="0.3" footer="0.3"/>
  <pageSetup paperSize="9" scale="63"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34EB2-F6A4-4D33-B9AB-161CF84552D8}">
  <dimension ref="B1:K32"/>
  <sheetViews>
    <sheetView showGridLines="0" workbookViewId="0"/>
  </sheetViews>
  <sheetFormatPr defaultRowHeight="15" x14ac:dyDescent="0.25"/>
  <cols>
    <col min="2" max="2" width="22.85546875" bestFit="1" customWidth="1"/>
    <col min="3" max="3" width="22" customWidth="1"/>
    <col min="4" max="4" width="11.7109375" bestFit="1" customWidth="1"/>
    <col min="6" max="6" width="16.42578125" bestFit="1" customWidth="1"/>
    <col min="7" max="7" width="18.85546875" bestFit="1" customWidth="1"/>
    <col min="8" max="8" width="16.42578125" bestFit="1" customWidth="1"/>
    <col min="9" max="9" width="18.85546875" bestFit="1" customWidth="1"/>
    <col min="10" max="10" width="17.7109375" bestFit="1" customWidth="1"/>
    <col min="11" max="11" width="18.85546875" bestFit="1" customWidth="1"/>
  </cols>
  <sheetData>
    <row r="1" spans="2:11" ht="15.75" thickBot="1" x14ac:dyDescent="0.3"/>
    <row r="2" spans="2:11" ht="15.75" thickBot="1" x14ac:dyDescent="0.3">
      <c r="C2" s="135" t="s">
        <v>101</v>
      </c>
    </row>
    <row r="3" spans="2:11" x14ac:dyDescent="0.25">
      <c r="B3" s="130" t="s">
        <v>111</v>
      </c>
      <c r="C3" s="158" t="s">
        <v>104</v>
      </c>
    </row>
    <row r="4" spans="2:11" x14ac:dyDescent="0.25">
      <c r="B4" s="131" t="s">
        <v>112</v>
      </c>
      <c r="C4" s="132">
        <f>INDEX('Calculated ES Dayswapper'!N31:N38,MATCH(C3,'Calculated ES Dayswapper'!O31:O38,0))</f>
        <v>3</v>
      </c>
    </row>
    <row r="5" spans="2:11" ht="15.75" thickBot="1" x14ac:dyDescent="0.3">
      <c r="B5" s="133" t="s">
        <v>113</v>
      </c>
      <c r="C5" s="134">
        <f>INDEX('Calculated ES Dayswapper'!R31:R38,MATCH(C3,'Calculated ES Dayswapper'!O31:O38,0))</f>
        <v>0.52</v>
      </c>
    </row>
    <row r="7" spans="2:11" x14ac:dyDescent="0.25">
      <c r="B7" s="106" t="s">
        <v>148</v>
      </c>
      <c r="C7" s="242" t="s">
        <v>92</v>
      </c>
    </row>
    <row r="8" spans="2:11" ht="15.75" thickBot="1" x14ac:dyDescent="0.3"/>
    <row r="9" spans="2:11" ht="15" customHeight="1" thickBot="1" x14ac:dyDescent="0.3">
      <c r="F9" s="223" t="s">
        <v>81</v>
      </c>
      <c r="G9" s="224"/>
      <c r="H9" s="224"/>
      <c r="I9" s="224"/>
      <c r="J9" s="224"/>
      <c r="K9" s="225"/>
    </row>
    <row r="10" spans="2:11" ht="15.75" customHeight="1" thickBot="1" x14ac:dyDescent="0.3">
      <c r="B10" s="144" t="s">
        <v>114</v>
      </c>
      <c r="F10" s="226" t="s">
        <v>82</v>
      </c>
      <c r="G10" s="226"/>
      <c r="H10" s="226" t="s">
        <v>83</v>
      </c>
      <c r="I10" s="226"/>
      <c r="J10" s="226" t="s">
        <v>84</v>
      </c>
      <c r="K10" s="226"/>
    </row>
    <row r="11" spans="2:11" ht="32.25" customHeight="1" thickBot="1" x14ac:dyDescent="0.3">
      <c r="B11" s="145" t="s">
        <v>116</v>
      </c>
      <c r="C11" s="155" t="s">
        <v>115</v>
      </c>
      <c r="D11" s="141" t="s">
        <v>117</v>
      </c>
      <c r="F11" s="64" t="s">
        <v>79</v>
      </c>
      <c r="G11" s="64" t="s">
        <v>80</v>
      </c>
      <c r="H11" s="64" t="s">
        <v>79</v>
      </c>
      <c r="I11" s="64" t="s">
        <v>80</v>
      </c>
      <c r="J11" s="64" t="s">
        <v>79</v>
      </c>
      <c r="K11" s="64" t="s">
        <v>80</v>
      </c>
    </row>
    <row r="12" spans="2:11" ht="15" customHeight="1" x14ac:dyDescent="0.25">
      <c r="B12" s="136">
        <v>100</v>
      </c>
      <c r="C12" s="159">
        <v>0</v>
      </c>
      <c r="D12" s="138">
        <f>B12*C12</f>
        <v>0</v>
      </c>
      <c r="F12" s="65">
        <f>0.05*D12*12</f>
        <v>0</v>
      </c>
      <c r="G12" s="65">
        <f>0.05*$C$5*D12*12</f>
        <v>0</v>
      </c>
      <c r="H12" s="65">
        <f>0.05*0.16*D12*108</f>
        <v>0</v>
      </c>
      <c r="I12" s="65">
        <f>0.05*0.16*D12*108*C5</f>
        <v>0</v>
      </c>
      <c r="J12" s="65">
        <f>F12+H12</f>
        <v>0</v>
      </c>
      <c r="K12" s="65">
        <f>G12+I12</f>
        <v>0</v>
      </c>
    </row>
    <row r="13" spans="2:11" ht="15" customHeight="1" x14ac:dyDescent="0.25">
      <c r="B13" s="4">
        <v>500</v>
      </c>
      <c r="C13" s="160">
        <v>0</v>
      </c>
      <c r="D13" s="59">
        <f t="shared" ref="D13:D16" si="0">B13*C13</f>
        <v>0</v>
      </c>
      <c r="F13" s="65">
        <f t="shared" ref="F13:F16" si="1">0.05*D13*12</f>
        <v>0</v>
      </c>
      <c r="G13" s="65">
        <f t="shared" ref="G13:G16" si="2">0.05*$C$5*D13*12</f>
        <v>0</v>
      </c>
      <c r="H13" s="65">
        <f>0.05*0.18*D13*108</f>
        <v>0</v>
      </c>
      <c r="I13" s="65">
        <f>0.05*0.18*D13*108*C5</f>
        <v>0</v>
      </c>
      <c r="J13" s="65">
        <f t="shared" ref="J13:K16" si="3">F13+H13</f>
        <v>0</v>
      </c>
      <c r="K13" s="65">
        <f t="shared" si="3"/>
        <v>0</v>
      </c>
    </row>
    <row r="14" spans="2:11" ht="15" customHeight="1" x14ac:dyDescent="0.25">
      <c r="B14" s="4">
        <v>1000</v>
      </c>
      <c r="C14" s="160">
        <v>1</v>
      </c>
      <c r="D14" s="59">
        <f t="shared" si="0"/>
        <v>1000</v>
      </c>
      <c r="F14" s="65">
        <f t="shared" si="1"/>
        <v>600</v>
      </c>
      <c r="G14" s="65">
        <f t="shared" si="2"/>
        <v>312.00000000000006</v>
      </c>
      <c r="H14" s="65">
        <f>0.05*0.2*D14*108</f>
        <v>1080.0000000000002</v>
      </c>
      <c r="I14" s="65">
        <f>0.05*0.2*D14*108*C5</f>
        <v>561.60000000000014</v>
      </c>
      <c r="J14" s="65">
        <f t="shared" si="3"/>
        <v>1680.0000000000002</v>
      </c>
      <c r="K14" s="65">
        <f t="shared" si="3"/>
        <v>873.60000000000014</v>
      </c>
    </row>
    <row r="15" spans="2:11" x14ac:dyDescent="0.25">
      <c r="B15" s="4">
        <v>10000</v>
      </c>
      <c r="C15" s="160">
        <v>0</v>
      </c>
      <c r="D15" s="59">
        <f t="shared" si="0"/>
        <v>0</v>
      </c>
      <c r="F15" s="65">
        <f t="shared" si="1"/>
        <v>0</v>
      </c>
      <c r="G15" s="65">
        <f t="shared" si="2"/>
        <v>0</v>
      </c>
      <c r="H15" s="65">
        <f>0.05*0.22*D15*108</f>
        <v>0</v>
      </c>
      <c r="I15" s="65">
        <f>0.05*0.22*D15*108*C5</f>
        <v>0</v>
      </c>
      <c r="J15" s="65">
        <f t="shared" si="3"/>
        <v>0</v>
      </c>
      <c r="K15" s="65">
        <f t="shared" si="3"/>
        <v>0</v>
      </c>
    </row>
    <row r="16" spans="2:11" x14ac:dyDescent="0.25">
      <c r="B16" s="4">
        <v>100000</v>
      </c>
      <c r="C16" s="160">
        <v>0</v>
      </c>
      <c r="D16" s="59">
        <f t="shared" si="0"/>
        <v>0</v>
      </c>
      <c r="F16" s="65">
        <f t="shared" si="1"/>
        <v>0</v>
      </c>
      <c r="G16" s="65">
        <f t="shared" si="2"/>
        <v>0</v>
      </c>
      <c r="H16" s="65">
        <f>0.05*0.24*D16*108</f>
        <v>0</v>
      </c>
      <c r="I16" s="65">
        <f>0.05*0.24*D16*108*C5</f>
        <v>0</v>
      </c>
      <c r="J16" s="65">
        <f t="shared" si="3"/>
        <v>0</v>
      </c>
      <c r="K16" s="65">
        <f t="shared" si="3"/>
        <v>0</v>
      </c>
    </row>
    <row r="17" spans="2:11" ht="15.75" thickBot="1" x14ac:dyDescent="0.3">
      <c r="B17" s="137" t="s">
        <v>118</v>
      </c>
      <c r="C17" s="137">
        <f>SUM(C12:C16)</f>
        <v>1</v>
      </c>
      <c r="D17" s="137">
        <f>SUM(D12:D16)</f>
        <v>1000</v>
      </c>
      <c r="F17" s="137">
        <f t="shared" ref="F17:K17" si="4">SUM(F12:F16)</f>
        <v>600</v>
      </c>
      <c r="G17" s="137">
        <f t="shared" si="4"/>
        <v>312.00000000000006</v>
      </c>
      <c r="H17" s="137">
        <f t="shared" si="4"/>
        <v>1080.0000000000002</v>
      </c>
      <c r="I17" s="137">
        <f t="shared" si="4"/>
        <v>561.60000000000014</v>
      </c>
      <c r="J17" s="140">
        <f t="shared" si="4"/>
        <v>1680.0000000000002</v>
      </c>
      <c r="K17" s="140">
        <f t="shared" si="4"/>
        <v>873.60000000000014</v>
      </c>
    </row>
    <row r="18" spans="2:11" ht="15.75" thickBot="1" x14ac:dyDescent="0.3">
      <c r="J18" s="75" t="s">
        <v>136</v>
      </c>
      <c r="K18" s="142">
        <f>K17+J17</f>
        <v>2553.6000000000004</v>
      </c>
    </row>
    <row r="20" spans="2:11" x14ac:dyDescent="0.25">
      <c r="B20" s="143" t="s">
        <v>137</v>
      </c>
      <c r="C20" s="161" t="s">
        <v>119</v>
      </c>
    </row>
    <row r="21" spans="2:11" x14ac:dyDescent="0.25">
      <c r="B21" s="76" t="s">
        <v>138</v>
      </c>
      <c r="C21" s="76">
        <f>INDEX('Calculated ES Dayswapper'!N31:N38,MATCH(C20,'Calculated ES Dayswapper'!O31:O38,0))</f>
        <v>0</v>
      </c>
    </row>
    <row r="22" spans="2:11" ht="15.75" thickBot="1" x14ac:dyDescent="0.3">
      <c r="B22" s="76" t="s">
        <v>139</v>
      </c>
      <c r="C22" s="129">
        <f>INDEX('Calculated ES Dayswapper'!R31:R38,MATCH(C20,'Calculated ES Dayswapper'!O31:O38,0))</f>
        <v>0</v>
      </c>
    </row>
    <row r="23" spans="2:11" ht="15.75" thickBot="1" x14ac:dyDescent="0.3">
      <c r="F23" s="223" t="s">
        <v>81</v>
      </c>
      <c r="G23" s="224"/>
      <c r="H23" s="224"/>
      <c r="I23" s="224"/>
      <c r="J23" s="224"/>
      <c r="K23" s="225"/>
    </row>
    <row r="24" spans="2:11" ht="15.75" thickBot="1" x14ac:dyDescent="0.3">
      <c r="B24" s="144" t="s">
        <v>120</v>
      </c>
      <c r="F24" s="226" t="s">
        <v>82</v>
      </c>
      <c r="G24" s="226"/>
      <c r="H24" s="226" t="s">
        <v>83</v>
      </c>
      <c r="I24" s="226"/>
      <c r="J24" s="226" t="s">
        <v>84</v>
      </c>
      <c r="K24" s="226"/>
    </row>
    <row r="25" spans="2:11" ht="30.75" thickBot="1" x14ac:dyDescent="0.3">
      <c r="B25" s="145" t="s">
        <v>116</v>
      </c>
      <c r="C25" s="155" t="s">
        <v>121</v>
      </c>
      <c r="D25" s="141" t="s">
        <v>117</v>
      </c>
      <c r="F25" s="64" t="s">
        <v>79</v>
      </c>
      <c r="G25" s="64" t="s">
        <v>80</v>
      </c>
      <c r="H25" s="64" t="s">
        <v>79</v>
      </c>
      <c r="I25" s="64" t="s">
        <v>80</v>
      </c>
      <c r="J25" s="64" t="s">
        <v>79</v>
      </c>
      <c r="K25" s="64" t="s">
        <v>80</v>
      </c>
    </row>
    <row r="26" spans="2:11" x14ac:dyDescent="0.25">
      <c r="B26" s="136">
        <v>100</v>
      </c>
      <c r="C26" s="159">
        <v>0</v>
      </c>
      <c r="D26" s="138">
        <f>B26*C26</f>
        <v>0</v>
      </c>
      <c r="F26" s="65">
        <v>0</v>
      </c>
      <c r="G26" s="65">
        <f>IF(($C$5-$C$22)&lt;0,0,0.05*($C$5-$C$22)*D26*12)</f>
        <v>0</v>
      </c>
      <c r="H26" s="65">
        <v>0</v>
      </c>
      <c r="I26" s="65">
        <f>IF(($C$5-$C$22)&lt;0,0,0.05*0.16*D26*108*(C5-C22))</f>
        <v>0</v>
      </c>
      <c r="J26" s="65">
        <f>F26+H26</f>
        <v>0</v>
      </c>
      <c r="K26" s="65">
        <f>G26+I26</f>
        <v>0</v>
      </c>
    </row>
    <row r="27" spans="2:11" x14ac:dyDescent="0.25">
      <c r="B27" s="4">
        <v>500</v>
      </c>
      <c r="C27" s="160">
        <v>0</v>
      </c>
      <c r="D27" s="59">
        <f t="shared" ref="D27:D30" si="5">B27*C27</f>
        <v>0</v>
      </c>
      <c r="F27" s="65">
        <v>0</v>
      </c>
      <c r="G27" s="65">
        <f t="shared" ref="G27:G30" si="6">IF(($C$5-$C$22)&lt;0,0,0.05*($C$5-$C$22)*D27*12)</f>
        <v>0</v>
      </c>
      <c r="H27" s="65">
        <v>0</v>
      </c>
      <c r="I27" s="65">
        <f>IF(($C$5-$C$22)&lt;0,0,0.05*0.18*D27*108*(C5-C22))</f>
        <v>0</v>
      </c>
      <c r="J27" s="65">
        <f t="shared" ref="J27:J30" si="7">F27+H27</f>
        <v>0</v>
      </c>
      <c r="K27" s="65">
        <f t="shared" ref="K27:K30" si="8">G27+I27</f>
        <v>0</v>
      </c>
    </row>
    <row r="28" spans="2:11" x14ac:dyDescent="0.25">
      <c r="B28" s="4">
        <v>1000</v>
      </c>
      <c r="C28" s="160">
        <v>1</v>
      </c>
      <c r="D28" s="59">
        <f t="shared" si="5"/>
        <v>1000</v>
      </c>
      <c r="F28" s="65">
        <v>0</v>
      </c>
      <c r="G28" s="65">
        <f t="shared" si="6"/>
        <v>312.00000000000006</v>
      </c>
      <c r="H28" s="65">
        <v>0</v>
      </c>
      <c r="I28" s="65">
        <f>IF(($C$5-$C$22)&lt;0,0,0.05*0.2*D28*108*(C5-C22))</f>
        <v>561.60000000000014</v>
      </c>
      <c r="J28" s="65">
        <f t="shared" si="7"/>
        <v>0</v>
      </c>
      <c r="K28" s="65">
        <f t="shared" si="8"/>
        <v>873.60000000000014</v>
      </c>
    </row>
    <row r="29" spans="2:11" x14ac:dyDescent="0.25">
      <c r="B29" s="4">
        <v>10000</v>
      </c>
      <c r="C29" s="160">
        <v>0</v>
      </c>
      <c r="D29" s="59">
        <f t="shared" si="5"/>
        <v>0</v>
      </c>
      <c r="F29" s="65">
        <v>0</v>
      </c>
      <c r="G29" s="65">
        <f t="shared" si="6"/>
        <v>0</v>
      </c>
      <c r="H29" s="65">
        <v>0</v>
      </c>
      <c r="I29" s="65">
        <f>IF(($C$5-$C$22)&lt;0,0,0.05*0.22*D29*108*(C5-C22))</f>
        <v>0</v>
      </c>
      <c r="J29" s="65">
        <f t="shared" si="7"/>
        <v>0</v>
      </c>
      <c r="K29" s="65">
        <f t="shared" si="8"/>
        <v>0</v>
      </c>
    </row>
    <row r="30" spans="2:11" x14ac:dyDescent="0.25">
      <c r="B30" s="4">
        <v>100000</v>
      </c>
      <c r="C30" s="160">
        <v>0</v>
      </c>
      <c r="D30" s="59">
        <f t="shared" si="5"/>
        <v>0</v>
      </c>
      <c r="F30" s="65">
        <v>0</v>
      </c>
      <c r="G30" s="65">
        <f t="shared" si="6"/>
        <v>0</v>
      </c>
      <c r="H30" s="65">
        <v>0</v>
      </c>
      <c r="I30" s="65">
        <f>IF(($C$5-$C$22)&lt;0,0,0.05*0.24*D30*108*(C5-C22))</f>
        <v>0</v>
      </c>
      <c r="J30" s="65">
        <f t="shared" si="7"/>
        <v>0</v>
      </c>
      <c r="K30" s="65">
        <f t="shared" si="8"/>
        <v>0</v>
      </c>
    </row>
    <row r="31" spans="2:11" ht="15.75" thickBot="1" x14ac:dyDescent="0.3">
      <c r="B31" s="137" t="s">
        <v>118</v>
      </c>
      <c r="C31" s="137">
        <f>SUM(C26:C30)</f>
        <v>1</v>
      </c>
      <c r="D31" s="137">
        <f>SUM(D26:D30)</f>
        <v>1000</v>
      </c>
      <c r="F31" s="137">
        <f t="shared" ref="F31" si="9">SUM(F26:F30)</f>
        <v>0</v>
      </c>
      <c r="G31" s="137">
        <f t="shared" ref="G31" si="10">SUM(G26:G30)</f>
        <v>312.00000000000006</v>
      </c>
      <c r="H31" s="137">
        <f t="shared" ref="H31" si="11">SUM(H26:H30)</f>
        <v>0</v>
      </c>
      <c r="I31" s="137">
        <f t="shared" ref="I31" si="12">SUM(I26:I30)</f>
        <v>561.60000000000014</v>
      </c>
      <c r="J31" s="140">
        <f t="shared" ref="J31" si="13">SUM(J26:J30)</f>
        <v>0</v>
      </c>
      <c r="K31" s="140">
        <f t="shared" ref="K31" si="14">SUM(K26:K30)</f>
        <v>873.60000000000014</v>
      </c>
    </row>
    <row r="32" spans="2:11" ht="15.75" thickBot="1" x14ac:dyDescent="0.3">
      <c r="J32" s="75" t="s">
        <v>136</v>
      </c>
      <c r="K32" s="142">
        <f>K31+J31</f>
        <v>873.60000000000014</v>
      </c>
    </row>
  </sheetData>
  <sheetProtection algorithmName="SHA-512" hashValue="B+3rMzqNwgBuAx5CZiohr4GjrsINF2kNcUsNmWkUUKOAJR0Q0PkRRPXgpkPTIrigR3H+7z0N0R7LWfV0eoLR1A==" saltValue="NcU/yJE/4Hi/dUQjovkjLQ==" spinCount="100000" sheet="1" objects="1" scenarios="1"/>
  <mergeCells count="8">
    <mergeCell ref="F9:K9"/>
    <mergeCell ref="F23:K23"/>
    <mergeCell ref="F24:G24"/>
    <mergeCell ref="H24:I24"/>
    <mergeCell ref="J24:K24"/>
    <mergeCell ref="F10:G10"/>
    <mergeCell ref="H10:I10"/>
    <mergeCell ref="J10:K10"/>
  </mergeCells>
  <phoneticPr fontId="25" type="noConversion"/>
  <hyperlinks>
    <hyperlink ref="C7" location="'USER GUIDE'!A1" display="USER GUIDE" xr:uid="{403DF5EE-3342-43F8-8317-F3B3C95A814C}"/>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357FBBC-7D4A-44BA-BA19-2FC6336E7BE7}">
          <x14:formula1>
            <xm:f>'Calculated ES Dayswapper'!$O$31:$O$38</xm:f>
          </x14:formula1>
          <xm:sqref>C3 C20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E0F5F-4CC9-4580-88DC-20000AA844BB}">
  <dimension ref="B1:K19"/>
  <sheetViews>
    <sheetView showGridLines="0" tabSelected="1" workbookViewId="0"/>
  </sheetViews>
  <sheetFormatPr defaultRowHeight="15" x14ac:dyDescent="0.25"/>
  <cols>
    <col min="1" max="1" width="9.140625" style="62"/>
    <col min="2" max="2" width="43" style="62" bestFit="1" customWidth="1"/>
    <col min="3" max="3" width="41.140625" style="62" bestFit="1" customWidth="1"/>
    <col min="4" max="4" width="9.140625" style="62"/>
    <col min="5" max="11" width="9.140625" style="62" hidden="1" customWidth="1"/>
    <col min="12" max="16384" width="9.140625" style="62"/>
  </cols>
  <sheetData>
    <row r="1" spans="2:10" ht="15.75" thickBot="1" x14ac:dyDescent="0.3"/>
    <row r="2" spans="2:10" x14ac:dyDescent="0.25">
      <c r="B2" s="85"/>
      <c r="C2" s="80" t="s">
        <v>128</v>
      </c>
      <c r="F2" s="156">
        <v>100</v>
      </c>
      <c r="G2" s="156">
        <v>500</v>
      </c>
      <c r="H2" s="157">
        <v>0.16</v>
      </c>
      <c r="I2" s="62">
        <f t="shared" ref="I2:I5" si="0">F2*H2</f>
        <v>16</v>
      </c>
      <c r="J2" s="62">
        <f>G2*H2</f>
        <v>80</v>
      </c>
    </row>
    <row r="3" spans="2:10" ht="15.75" thickBot="1" x14ac:dyDescent="0.3">
      <c r="B3" s="86" t="s">
        <v>86</v>
      </c>
      <c r="C3" s="77">
        <v>2100</v>
      </c>
      <c r="F3" s="156">
        <v>500</v>
      </c>
      <c r="G3" s="156">
        <v>1000</v>
      </c>
      <c r="H3" s="157">
        <v>0.18</v>
      </c>
      <c r="I3" s="62">
        <f t="shared" si="0"/>
        <v>90</v>
      </c>
      <c r="J3" s="62">
        <f t="shared" ref="J3:J5" si="1">G3*H3</f>
        <v>180</v>
      </c>
    </row>
    <row r="4" spans="2:10" x14ac:dyDescent="0.25">
      <c r="B4" s="249" t="s">
        <v>129</v>
      </c>
      <c r="C4" s="250">
        <f>IF(C3&lt;J2,H2,IF(C3&lt;J3,H3,IF(C3&lt;J4,H4,IF(C3&lt;J5,H5,H6))))</f>
        <v>0.22</v>
      </c>
      <c r="F4" s="156">
        <v>1000</v>
      </c>
      <c r="G4" s="156">
        <v>10000</v>
      </c>
      <c r="H4" s="157">
        <v>0.2</v>
      </c>
      <c r="I4" s="62">
        <f t="shared" si="0"/>
        <v>200</v>
      </c>
      <c r="J4" s="62">
        <f t="shared" si="1"/>
        <v>2000</v>
      </c>
    </row>
    <row r="5" spans="2:10" x14ac:dyDescent="0.25">
      <c r="B5" s="247" t="s">
        <v>135</v>
      </c>
      <c r="C5" s="248">
        <f>IF((C3/C4&lt;INDEX(F2:F6,MATCH(C4,H2:H6,0))),INDEX(F2:F6,MATCH(C4,H2:H6,0)),(C3/C4))</f>
        <v>10000</v>
      </c>
      <c r="F5" s="156">
        <v>10000</v>
      </c>
      <c r="G5" s="156">
        <v>100000</v>
      </c>
      <c r="H5" s="157">
        <v>0.22</v>
      </c>
      <c r="I5" s="62">
        <f t="shared" si="0"/>
        <v>2200</v>
      </c>
      <c r="J5" s="62">
        <f t="shared" si="1"/>
        <v>22000</v>
      </c>
    </row>
    <row r="6" spans="2:10" x14ac:dyDescent="0.25">
      <c r="B6" s="249" t="s">
        <v>140</v>
      </c>
      <c r="C6" s="89">
        <f>C5*C4</f>
        <v>2200</v>
      </c>
      <c r="F6" s="156">
        <v>100000</v>
      </c>
      <c r="G6" s="156" t="s">
        <v>0</v>
      </c>
      <c r="H6" s="157">
        <v>0.24</v>
      </c>
      <c r="I6" s="62">
        <f>F6*H6</f>
        <v>24000</v>
      </c>
    </row>
    <row r="7" spans="2:10" x14ac:dyDescent="0.25">
      <c r="B7" s="251" t="s">
        <v>141</v>
      </c>
      <c r="C7" s="89">
        <f>C5*12+C6*108</f>
        <v>357600</v>
      </c>
    </row>
    <row r="10" spans="2:10" ht="15.75" thickBot="1" x14ac:dyDescent="0.3"/>
    <row r="11" spans="2:10" x14ac:dyDescent="0.25">
      <c r="B11" s="85"/>
      <c r="C11" s="80" t="s">
        <v>142</v>
      </c>
      <c r="F11" s="156">
        <v>100</v>
      </c>
      <c r="G11" s="156">
        <v>500</v>
      </c>
      <c r="H11" s="157">
        <v>0.16</v>
      </c>
      <c r="I11" s="62">
        <f>(F11*$H11*108)+(F11*12)</f>
        <v>2928</v>
      </c>
      <c r="J11" s="62">
        <f>(G11*$H11*108)+(G11*12)</f>
        <v>14640</v>
      </c>
    </row>
    <row r="12" spans="2:10" ht="15.75" thickBot="1" x14ac:dyDescent="0.3">
      <c r="B12" s="86" t="s">
        <v>86</v>
      </c>
      <c r="C12" s="77">
        <v>33000</v>
      </c>
      <c r="F12" s="156">
        <v>500</v>
      </c>
      <c r="G12" s="156">
        <v>1000</v>
      </c>
      <c r="H12" s="157">
        <v>0.18</v>
      </c>
      <c r="I12" s="62">
        <f t="shared" ref="I12:I15" si="2">(F12*$H12*108)+(F12*12)</f>
        <v>15720</v>
      </c>
      <c r="J12" s="62">
        <f t="shared" ref="J12:J14" si="3">(G12*$H12*108)+(G12*12)</f>
        <v>31440</v>
      </c>
    </row>
    <row r="13" spans="2:10" x14ac:dyDescent="0.25">
      <c r="B13" s="249" t="s">
        <v>129</v>
      </c>
      <c r="C13" s="250">
        <f>IF(C12&lt;J11,H11,IF(C12&lt;J12,H12,IF(C12&lt;J13,H13,IF(C12&lt;J14,H14,H15))))</f>
        <v>0.2</v>
      </c>
      <c r="F13" s="156">
        <v>1000</v>
      </c>
      <c r="G13" s="156">
        <v>10000</v>
      </c>
      <c r="H13" s="157">
        <v>0.2</v>
      </c>
      <c r="I13" s="62">
        <f t="shared" si="2"/>
        <v>33600</v>
      </c>
      <c r="J13" s="62">
        <f t="shared" si="3"/>
        <v>336000</v>
      </c>
    </row>
    <row r="14" spans="2:10" x14ac:dyDescent="0.25">
      <c r="B14" s="247" t="s">
        <v>134</v>
      </c>
      <c r="C14" s="248">
        <f>IF((C12/(C13*108+12)&lt;INDEX(F11:F15,MATCH(C13,H11:H15,0))),INDEX(F11:F15,MATCH(C13,H11:H15,0)),(C12/(C13*108+12)))</f>
        <v>1000</v>
      </c>
      <c r="F14" s="156">
        <v>10000</v>
      </c>
      <c r="G14" s="156">
        <v>100000</v>
      </c>
      <c r="H14" s="157">
        <v>0.22</v>
      </c>
      <c r="I14" s="62">
        <f t="shared" si="2"/>
        <v>357600</v>
      </c>
      <c r="J14" s="62">
        <f t="shared" si="3"/>
        <v>3576000</v>
      </c>
    </row>
    <row r="15" spans="2:10" x14ac:dyDescent="0.25">
      <c r="B15" s="249" t="s">
        <v>140</v>
      </c>
      <c r="C15" s="89">
        <f>C14*C13</f>
        <v>200</v>
      </c>
      <c r="F15" s="156">
        <v>100000</v>
      </c>
      <c r="G15" s="156" t="s">
        <v>0</v>
      </c>
      <c r="H15" s="157">
        <v>0.24</v>
      </c>
      <c r="I15" s="62">
        <f t="shared" si="2"/>
        <v>3792000</v>
      </c>
    </row>
    <row r="16" spans="2:10" x14ac:dyDescent="0.25">
      <c r="B16" s="251" t="s">
        <v>141</v>
      </c>
      <c r="C16" s="89">
        <f>C14*12+C15*108</f>
        <v>33600</v>
      </c>
    </row>
    <row r="19" spans="2:3" x14ac:dyDescent="0.25">
      <c r="B19" s="106" t="s">
        <v>148</v>
      </c>
      <c r="C19" s="242" t="s">
        <v>92</v>
      </c>
    </row>
  </sheetData>
  <hyperlinks>
    <hyperlink ref="C19" location="'USER GUIDE'!A1" display="USER GUIDE" xr:uid="{7F3FE11F-317D-48C5-AA2F-6CBA7A8BB5DF}"/>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25"/>
  <sheetViews>
    <sheetView showGridLines="0" zoomScale="120" zoomScaleNormal="120" workbookViewId="0">
      <selection activeCell="B10" sqref="B10:I16"/>
    </sheetView>
  </sheetViews>
  <sheetFormatPr defaultRowHeight="15" x14ac:dyDescent="0.25"/>
  <cols>
    <col min="2" max="2" width="16.85546875" customWidth="1"/>
    <col min="3" max="3" width="18.42578125" customWidth="1"/>
    <col min="4" max="4" width="11.5703125" customWidth="1"/>
    <col min="5" max="5" width="15.140625" customWidth="1"/>
    <col min="6" max="6" width="23.7109375" customWidth="1"/>
    <col min="7" max="7" width="9.28515625" customWidth="1"/>
    <col min="8" max="8" width="10" customWidth="1"/>
    <col min="9" max="9" width="10.28515625" customWidth="1"/>
    <col min="10" max="1026" width="8.5703125" customWidth="1"/>
  </cols>
  <sheetData>
    <row r="2" spans="1:12" x14ac:dyDescent="0.25">
      <c r="B2" s="165" t="s">
        <v>98</v>
      </c>
      <c r="C2" s="165"/>
      <c r="D2" s="165"/>
    </row>
    <row r="3" spans="1:12" ht="41.25" customHeight="1" x14ac:dyDescent="0.25">
      <c r="B3" s="1" t="s">
        <v>96</v>
      </c>
      <c r="C3" s="1" t="s">
        <v>97</v>
      </c>
      <c r="D3" s="1" t="s">
        <v>95</v>
      </c>
    </row>
    <row r="4" spans="1:12" ht="15" customHeight="1" x14ac:dyDescent="0.25">
      <c r="B4" s="4">
        <v>100</v>
      </c>
      <c r="C4" s="4">
        <v>499</v>
      </c>
      <c r="D4" s="3">
        <v>0.16</v>
      </c>
    </row>
    <row r="5" spans="1:12" ht="15" customHeight="1" x14ac:dyDescent="0.25">
      <c r="B5" s="4">
        <v>500</v>
      </c>
      <c r="C5" s="4">
        <v>999</v>
      </c>
      <c r="D5" s="3">
        <v>0.18</v>
      </c>
    </row>
    <row r="6" spans="1:12" ht="15" customHeight="1" x14ac:dyDescent="0.25">
      <c r="B6" s="4">
        <v>1000</v>
      </c>
      <c r="C6" s="4">
        <v>9999</v>
      </c>
      <c r="D6" s="3">
        <v>0.2</v>
      </c>
    </row>
    <row r="7" spans="1:12" x14ac:dyDescent="0.25">
      <c r="B7" s="4">
        <v>10000</v>
      </c>
      <c r="C7" s="4">
        <v>99999</v>
      </c>
      <c r="D7" s="3">
        <v>0.22</v>
      </c>
    </row>
    <row r="8" spans="1:12" x14ac:dyDescent="0.25">
      <c r="B8" s="4">
        <v>100000</v>
      </c>
      <c r="C8" s="4" t="s">
        <v>0</v>
      </c>
      <c r="D8" s="3">
        <v>0.24</v>
      </c>
    </row>
    <row r="9" spans="1:12" x14ac:dyDescent="0.25">
      <c r="A9" s="55"/>
      <c r="B9" s="55"/>
      <c r="C9" s="55"/>
      <c r="D9" s="55"/>
      <c r="E9" s="55"/>
      <c r="F9" s="55"/>
      <c r="G9" s="55"/>
      <c r="H9" s="55"/>
      <c r="I9" s="55"/>
      <c r="J9" s="55"/>
      <c r="K9" s="55"/>
      <c r="L9" s="55"/>
    </row>
    <row r="10" spans="1:12" x14ac:dyDescent="0.25">
      <c r="A10" s="55"/>
      <c r="J10" s="68"/>
      <c r="K10" s="68"/>
      <c r="L10" s="55"/>
    </row>
    <row r="11" spans="1:12" ht="15" customHeight="1" x14ac:dyDescent="0.25">
      <c r="A11" s="55"/>
      <c r="J11" s="69"/>
      <c r="K11" s="70"/>
      <c r="L11" s="55"/>
    </row>
    <row r="12" spans="1:12" x14ac:dyDescent="0.25">
      <c r="A12" s="55"/>
      <c r="J12" s="69"/>
      <c r="K12" s="70"/>
      <c r="L12" s="55"/>
    </row>
    <row r="13" spans="1:12" x14ac:dyDescent="0.25">
      <c r="A13" s="55"/>
      <c r="J13" s="69"/>
      <c r="K13" s="70"/>
      <c r="L13" s="55"/>
    </row>
    <row r="14" spans="1:12" x14ac:dyDescent="0.25">
      <c r="A14" s="55"/>
      <c r="J14" s="69"/>
      <c r="K14" s="70"/>
      <c r="L14" s="55"/>
    </row>
    <row r="15" spans="1:12" ht="15" customHeight="1" x14ac:dyDescent="0.25">
      <c r="A15" s="55"/>
      <c r="J15" s="70"/>
      <c r="K15" s="70"/>
      <c r="L15" s="55"/>
    </row>
    <row r="16" spans="1:12" x14ac:dyDescent="0.25">
      <c r="A16" s="55"/>
      <c r="J16" s="70"/>
      <c r="K16" s="70"/>
      <c r="L16" s="55"/>
    </row>
    <row r="17" spans="1:12" x14ac:dyDescent="0.25">
      <c r="A17" s="55"/>
      <c r="B17" s="69"/>
      <c r="C17" s="69"/>
      <c r="D17" s="69"/>
      <c r="E17" s="69"/>
      <c r="F17" s="69"/>
      <c r="G17" s="69"/>
      <c r="H17" s="69"/>
      <c r="I17" s="69"/>
      <c r="J17" s="70"/>
      <c r="K17" s="70"/>
      <c r="L17" s="55"/>
    </row>
    <row r="18" spans="1:12" x14ac:dyDescent="0.25">
      <c r="B18" s="66"/>
      <c r="C18" s="66"/>
      <c r="D18" s="66"/>
      <c r="E18" s="66"/>
      <c r="F18" s="66"/>
      <c r="G18" s="66"/>
      <c r="H18" s="66"/>
      <c r="I18" s="66"/>
      <c r="J18" s="66"/>
      <c r="K18" s="66"/>
    </row>
    <row r="19" spans="1:12" ht="13.5" customHeight="1" x14ac:dyDescent="0.25">
      <c r="C19" s="67"/>
      <c r="D19" s="67"/>
      <c r="E19" s="67"/>
      <c r="F19" s="67"/>
      <c r="G19" s="67"/>
      <c r="H19" s="67"/>
      <c r="I19" s="67"/>
      <c r="J19" s="67"/>
      <c r="K19" s="67"/>
    </row>
    <row r="20" spans="1:12" ht="15" customHeight="1" x14ac:dyDescent="0.25">
      <c r="B20" s="67"/>
      <c r="C20" s="67"/>
      <c r="D20" s="67"/>
      <c r="E20" s="67"/>
      <c r="F20" s="67"/>
      <c r="G20" s="67"/>
      <c r="H20" s="67"/>
      <c r="I20" s="67"/>
      <c r="J20" s="67"/>
      <c r="K20" s="67"/>
    </row>
    <row r="21" spans="1:12" ht="12" customHeight="1" x14ac:dyDescent="0.25">
      <c r="B21" s="67"/>
      <c r="C21" s="67"/>
      <c r="D21" s="67"/>
      <c r="E21" s="67"/>
      <c r="F21" s="67"/>
      <c r="G21" s="67"/>
      <c r="H21" s="67"/>
      <c r="I21" s="67"/>
      <c r="J21" s="67"/>
      <c r="K21" s="67"/>
    </row>
    <row r="22" spans="1:12" ht="15" customHeight="1" x14ac:dyDescent="0.25">
      <c r="B22" s="67"/>
      <c r="C22" s="67"/>
      <c r="D22" s="67"/>
      <c r="E22" s="67"/>
      <c r="F22" s="67"/>
      <c r="G22" s="67"/>
      <c r="H22" s="67"/>
      <c r="I22" s="67"/>
      <c r="J22" s="67"/>
      <c r="K22" s="67"/>
    </row>
    <row r="23" spans="1:12" ht="15" customHeight="1" x14ac:dyDescent="0.35">
      <c r="B23" s="63"/>
      <c r="C23" s="63"/>
      <c r="D23" s="63"/>
      <c r="E23" s="63"/>
      <c r="F23" s="63"/>
      <c r="G23" s="63"/>
      <c r="H23" s="63"/>
      <c r="I23" s="63"/>
      <c r="J23" s="63"/>
      <c r="K23" s="63"/>
    </row>
    <row r="24" spans="1:12" ht="15" customHeight="1" x14ac:dyDescent="0.35">
      <c r="B24" s="63"/>
      <c r="C24" s="63"/>
      <c r="D24" s="63"/>
      <c r="E24" s="63"/>
      <c r="F24" s="63"/>
      <c r="G24" s="63"/>
      <c r="H24" s="63"/>
      <c r="I24" s="63"/>
      <c r="J24" s="63"/>
      <c r="K24" s="63"/>
    </row>
    <row r="25" spans="1:12" ht="15" customHeight="1" x14ac:dyDescent="0.35">
      <c r="B25" s="63"/>
      <c r="C25" s="63"/>
      <c r="D25" s="63"/>
      <c r="E25" s="63"/>
      <c r="F25" s="63"/>
      <c r="G25" s="63"/>
      <c r="H25" s="63"/>
      <c r="I25" s="63"/>
      <c r="J25" s="63"/>
      <c r="K25" s="63"/>
    </row>
  </sheetData>
  <mergeCells count="1">
    <mergeCell ref="B2:D2"/>
  </mergeCells>
  <pageMargins left="0.7" right="0.7" top="0.75" bottom="0.75" header="0.51180555555555496" footer="0.51180555555555496"/>
  <pageSetup paperSize="9"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2"/>
  <sheetViews>
    <sheetView showGridLines="0" zoomScale="98" zoomScaleNormal="98" workbookViewId="0">
      <selection activeCell="C12" sqref="C12"/>
    </sheetView>
  </sheetViews>
  <sheetFormatPr defaultRowHeight="15" x14ac:dyDescent="0.25"/>
  <cols>
    <col min="1" max="1" width="8" style="5" customWidth="1"/>
    <col min="2" max="2" width="9.7109375" style="6" customWidth="1"/>
    <col min="3" max="3" width="15.42578125" style="5" customWidth="1"/>
    <col min="4" max="4" width="6.7109375" style="7" customWidth="1"/>
    <col min="5" max="5" width="4" style="5" customWidth="1"/>
    <col min="6" max="6" width="10.140625" style="6" customWidth="1"/>
    <col min="7" max="7" width="2.42578125" style="5" customWidth="1"/>
    <col min="8" max="8" width="5.5703125" style="8" customWidth="1"/>
    <col min="9" max="9" width="4" style="5" customWidth="1"/>
    <col min="10" max="10" width="9.7109375" style="6" customWidth="1"/>
    <col min="11" max="11" width="1" style="5" customWidth="1"/>
    <col min="12" max="12" width="5.5703125" style="7" customWidth="1"/>
    <col min="13" max="13" width="4" style="5" customWidth="1"/>
    <col min="14" max="14" width="9.7109375" style="6" customWidth="1"/>
    <col min="15" max="15" width="0.85546875" style="5" customWidth="1"/>
    <col min="16" max="16" width="5.5703125" style="7" customWidth="1"/>
    <col min="17" max="17" width="4" style="5" customWidth="1"/>
    <col min="18" max="18" width="9.42578125" style="6" customWidth="1"/>
    <col min="19" max="19" width="1.140625" style="5" customWidth="1"/>
    <col min="20" max="20" width="5.5703125" style="7" customWidth="1"/>
    <col min="21" max="21" width="4" style="5" customWidth="1"/>
    <col min="22" max="22" width="10" style="6" customWidth="1"/>
    <col min="23" max="23" width="1.28515625" style="5" customWidth="1"/>
    <col min="24" max="24" width="5.5703125" style="5" customWidth="1"/>
    <col min="25" max="25" width="4" style="5" customWidth="1"/>
    <col min="26" max="26" width="9.7109375" style="6" customWidth="1"/>
    <col min="27" max="27" width="1" style="5" customWidth="1"/>
    <col min="28" max="28" width="6.28515625" style="5" customWidth="1"/>
    <col min="29" max="29" width="4.140625" style="5" customWidth="1"/>
    <col min="30" max="30" width="9.42578125" style="6" customWidth="1"/>
    <col min="31" max="31" width="0.85546875" style="5" customWidth="1"/>
    <col min="32" max="32" width="5.5703125" style="5" customWidth="1"/>
    <col min="33" max="33" width="4" style="5" customWidth="1"/>
    <col min="34" max="34" width="9.7109375" style="6" customWidth="1"/>
    <col min="35" max="35" width="1.140625" style="5" customWidth="1"/>
    <col min="36" max="36" width="6.28515625" style="5" customWidth="1"/>
    <col min="37" max="37" width="4" style="5" customWidth="1"/>
    <col min="38" max="38" width="9.7109375" style="6" customWidth="1"/>
    <col min="39" max="39" width="1.42578125" customWidth="1"/>
    <col min="40" max="40" width="5.7109375" customWidth="1"/>
    <col min="41" max="41" width="4.42578125" hidden="1" customWidth="1"/>
    <col min="42" max="42" width="5.7109375" customWidth="1"/>
    <col min="43" max="1025" width="8.5703125" customWidth="1"/>
  </cols>
  <sheetData>
    <row r="1" spans="1:38" ht="15.75" x14ac:dyDescent="0.25">
      <c r="A1" s="9"/>
    </row>
    <row r="2" spans="1:38" ht="24" customHeight="1" x14ac:dyDescent="0.25">
      <c r="B2" s="5"/>
      <c r="D2" s="5"/>
      <c r="H2" s="5"/>
      <c r="L2" s="173" t="s">
        <v>1</v>
      </c>
      <c r="M2" s="173"/>
      <c r="N2" s="173"/>
      <c r="X2" s="173" t="s">
        <v>1</v>
      </c>
      <c r="Y2" s="173"/>
      <c r="Z2" s="173"/>
      <c r="AJ2" s="173" t="s">
        <v>1</v>
      </c>
      <c r="AK2" s="173"/>
      <c r="AL2" s="173"/>
    </row>
    <row r="3" spans="1:38" s="11" customFormat="1" ht="38.25" customHeight="1" x14ac:dyDescent="0.25">
      <c r="A3" s="174" t="s">
        <v>2</v>
      </c>
      <c r="B3" s="174"/>
      <c r="C3" s="175" t="s">
        <v>3</v>
      </c>
      <c r="D3" s="176" t="s">
        <v>4</v>
      </c>
      <c r="E3" s="176"/>
      <c r="F3" s="176"/>
      <c r="G3" s="10"/>
      <c r="H3" s="177" t="s">
        <v>5</v>
      </c>
      <c r="I3" s="177"/>
      <c r="J3" s="177"/>
      <c r="K3" s="10"/>
      <c r="L3" s="177" t="s">
        <v>6</v>
      </c>
      <c r="M3" s="177"/>
      <c r="N3" s="177"/>
      <c r="O3" s="10"/>
      <c r="P3" s="177" t="s">
        <v>7</v>
      </c>
      <c r="Q3" s="177"/>
      <c r="R3" s="177"/>
      <c r="S3" s="10"/>
      <c r="T3" s="177" t="s">
        <v>8</v>
      </c>
      <c r="U3" s="177"/>
      <c r="V3" s="177"/>
      <c r="W3" s="10"/>
      <c r="X3" s="177" t="s">
        <v>9</v>
      </c>
      <c r="Y3" s="177"/>
      <c r="Z3" s="177"/>
      <c r="AA3" s="10"/>
      <c r="AB3" s="177" t="s">
        <v>10</v>
      </c>
      <c r="AC3" s="177"/>
      <c r="AD3" s="177"/>
      <c r="AE3" s="10"/>
      <c r="AF3" s="177" t="s">
        <v>11</v>
      </c>
      <c r="AG3" s="177"/>
      <c r="AH3" s="177"/>
      <c r="AI3" s="10"/>
      <c r="AJ3" s="177" t="s">
        <v>12</v>
      </c>
      <c r="AK3" s="177"/>
      <c r="AL3" s="177"/>
    </row>
    <row r="4" spans="1:38" s="17" customFormat="1" ht="41.25" customHeight="1" x14ac:dyDescent="0.25">
      <c r="A4" s="12" t="s">
        <v>13</v>
      </c>
      <c r="B4" s="13" t="s">
        <v>14</v>
      </c>
      <c r="C4" s="175"/>
      <c r="D4" s="14" t="s">
        <v>15</v>
      </c>
      <c r="E4" s="14" t="s">
        <v>16</v>
      </c>
      <c r="F4" s="15" t="s">
        <v>17</v>
      </c>
      <c r="G4" s="16"/>
      <c r="H4" s="14" t="s">
        <v>15</v>
      </c>
      <c r="I4" s="14" t="s">
        <v>16</v>
      </c>
      <c r="J4" s="15" t="s">
        <v>17</v>
      </c>
      <c r="K4" s="16"/>
      <c r="L4" s="14" t="s">
        <v>15</v>
      </c>
      <c r="M4" s="14" t="s">
        <v>16</v>
      </c>
      <c r="N4" s="15" t="s">
        <v>17</v>
      </c>
      <c r="O4" s="16"/>
      <c r="P4" s="14" t="s">
        <v>15</v>
      </c>
      <c r="Q4" s="14" t="s">
        <v>16</v>
      </c>
      <c r="R4" s="15" t="s">
        <v>17</v>
      </c>
      <c r="S4" s="16"/>
      <c r="T4" s="14" t="s">
        <v>15</v>
      </c>
      <c r="U4" s="14" t="s">
        <v>16</v>
      </c>
      <c r="V4" s="15" t="s">
        <v>17</v>
      </c>
      <c r="W4" s="16"/>
      <c r="X4" s="14" t="s">
        <v>15</v>
      </c>
      <c r="Y4" s="14" t="s">
        <v>16</v>
      </c>
      <c r="Z4" s="15" t="s">
        <v>17</v>
      </c>
      <c r="AA4" s="16"/>
      <c r="AB4" s="14" t="s">
        <v>15</v>
      </c>
      <c r="AC4" s="14" t="s">
        <v>16</v>
      </c>
      <c r="AD4" s="15" t="s">
        <v>17</v>
      </c>
      <c r="AE4" s="16"/>
      <c r="AF4" s="14" t="s">
        <v>15</v>
      </c>
      <c r="AG4" s="14" t="s">
        <v>16</v>
      </c>
      <c r="AH4" s="15" t="s">
        <v>17</v>
      </c>
      <c r="AI4" s="16"/>
      <c r="AJ4" s="14" t="s">
        <v>15</v>
      </c>
      <c r="AK4" s="14" t="s">
        <v>16</v>
      </c>
      <c r="AL4" s="15" t="s">
        <v>17</v>
      </c>
    </row>
    <row r="5" spans="1:38" s="17" customFormat="1" ht="41.25" customHeight="1" x14ac:dyDescent="0.25">
      <c r="A5" s="18" t="s">
        <v>18</v>
      </c>
      <c r="B5" s="19">
        <v>100000</v>
      </c>
      <c r="C5" s="172" t="s">
        <v>19</v>
      </c>
      <c r="D5" s="20">
        <v>1</v>
      </c>
      <c r="E5" s="21">
        <v>0.24</v>
      </c>
      <c r="F5" s="22">
        <f t="shared" ref="F5:F16" si="0">$B5*E5</f>
        <v>24000</v>
      </c>
      <c r="G5" s="16"/>
      <c r="H5" s="20">
        <v>13</v>
      </c>
      <c r="I5" s="21">
        <v>0.24</v>
      </c>
      <c r="J5" s="22">
        <f t="shared" ref="J5:J16" si="1">$B5*I5</f>
        <v>24000</v>
      </c>
      <c r="K5" s="16"/>
      <c r="L5" s="20">
        <v>25</v>
      </c>
      <c r="M5" s="21">
        <v>0.24</v>
      </c>
      <c r="N5" s="22">
        <f t="shared" ref="N5:N16" si="2">$B5*M5</f>
        <v>24000</v>
      </c>
      <c r="O5" s="16"/>
      <c r="P5" s="20">
        <v>37</v>
      </c>
      <c r="Q5" s="21">
        <v>0.24</v>
      </c>
      <c r="R5" s="22">
        <f t="shared" ref="R5:R16" si="3">$B5*Q5</f>
        <v>24000</v>
      </c>
      <c r="S5" s="16"/>
      <c r="T5" s="20">
        <v>49</v>
      </c>
      <c r="U5" s="21">
        <v>0.24</v>
      </c>
      <c r="V5" s="22">
        <f t="shared" ref="V5:V16" si="4">$B5*U5</f>
        <v>24000</v>
      </c>
      <c r="W5" s="16"/>
      <c r="X5" s="20">
        <v>61</v>
      </c>
      <c r="Y5" s="21">
        <v>0.24</v>
      </c>
      <c r="Z5" s="22">
        <f t="shared" ref="Z5:Z16" si="5">$B5*Y5</f>
        <v>24000</v>
      </c>
      <c r="AA5" s="16"/>
      <c r="AB5" s="20">
        <v>73</v>
      </c>
      <c r="AC5" s="21">
        <v>0.24</v>
      </c>
      <c r="AD5" s="22">
        <f t="shared" ref="AD5:AD16" si="6">$B5*AC5</f>
        <v>24000</v>
      </c>
      <c r="AE5" s="16"/>
      <c r="AF5" s="23">
        <v>85</v>
      </c>
      <c r="AG5" s="21">
        <v>0.24</v>
      </c>
      <c r="AH5" s="22">
        <f t="shared" ref="AH5:AH16" si="7">$B5*AG5</f>
        <v>24000</v>
      </c>
      <c r="AI5" s="16"/>
      <c r="AJ5" s="23">
        <v>97</v>
      </c>
      <c r="AK5" s="21">
        <v>0.24</v>
      </c>
      <c r="AL5" s="22">
        <f t="shared" ref="AL5:AL16" si="8">$B5*AK5</f>
        <v>24000</v>
      </c>
    </row>
    <row r="6" spans="1:38" ht="20.25" customHeight="1" x14ac:dyDescent="0.25">
      <c r="A6" s="24" t="s">
        <v>20</v>
      </c>
      <c r="B6" s="19">
        <v>100000</v>
      </c>
      <c r="C6" s="172"/>
      <c r="D6" s="25">
        <v>2</v>
      </c>
      <c r="E6" s="21">
        <v>0.24</v>
      </c>
      <c r="F6" s="26">
        <f t="shared" si="0"/>
        <v>24000</v>
      </c>
      <c r="H6" s="25">
        <v>14</v>
      </c>
      <c r="I6" s="21">
        <v>0.24</v>
      </c>
      <c r="J6" s="26">
        <f t="shared" si="1"/>
        <v>24000</v>
      </c>
      <c r="L6" s="25">
        <v>26</v>
      </c>
      <c r="M6" s="21">
        <v>0.24</v>
      </c>
      <c r="N6" s="26">
        <f t="shared" si="2"/>
        <v>24000</v>
      </c>
      <c r="P6" s="27">
        <v>38</v>
      </c>
      <c r="Q6" s="21">
        <v>0.24</v>
      </c>
      <c r="R6" s="26">
        <f t="shared" si="3"/>
        <v>24000</v>
      </c>
      <c r="T6" s="25">
        <v>50</v>
      </c>
      <c r="U6" s="21">
        <v>0.24</v>
      </c>
      <c r="V6" s="26">
        <f t="shared" si="4"/>
        <v>24000</v>
      </c>
      <c r="X6" s="25">
        <v>62</v>
      </c>
      <c r="Y6" s="21">
        <v>0.24</v>
      </c>
      <c r="Z6" s="26">
        <f t="shared" si="5"/>
        <v>24000</v>
      </c>
      <c r="AB6" s="27">
        <v>74</v>
      </c>
      <c r="AC6" s="21">
        <v>0.24</v>
      </c>
      <c r="AD6" s="26">
        <f t="shared" si="6"/>
        <v>24000</v>
      </c>
      <c r="AF6" s="23">
        <v>86</v>
      </c>
      <c r="AG6" s="21">
        <v>0.24</v>
      </c>
      <c r="AH6" s="26">
        <f t="shared" si="7"/>
        <v>24000</v>
      </c>
      <c r="AJ6" s="2">
        <v>98</v>
      </c>
      <c r="AK6" s="21">
        <v>0.24</v>
      </c>
      <c r="AL6" s="26">
        <f t="shared" si="8"/>
        <v>24000</v>
      </c>
    </row>
    <row r="7" spans="1:38" x14ac:dyDescent="0.25">
      <c r="A7" s="24" t="s">
        <v>21</v>
      </c>
      <c r="B7" s="19">
        <v>100000</v>
      </c>
      <c r="D7" s="20">
        <v>3</v>
      </c>
      <c r="E7" s="21">
        <v>0.24</v>
      </c>
      <c r="F7" s="26">
        <f t="shared" si="0"/>
        <v>24000</v>
      </c>
      <c r="H7" s="20">
        <v>15</v>
      </c>
      <c r="I7" s="21">
        <v>0.24</v>
      </c>
      <c r="J7" s="26">
        <f t="shared" si="1"/>
        <v>24000</v>
      </c>
      <c r="L7" s="20">
        <v>27</v>
      </c>
      <c r="M7" s="21">
        <v>0.24</v>
      </c>
      <c r="N7" s="26">
        <f t="shared" si="2"/>
        <v>24000</v>
      </c>
      <c r="P7" s="25">
        <v>39</v>
      </c>
      <c r="Q7" s="21">
        <v>0.24</v>
      </c>
      <c r="R7" s="26">
        <f t="shared" si="3"/>
        <v>24000</v>
      </c>
      <c r="T7" s="20">
        <v>51</v>
      </c>
      <c r="U7" s="21">
        <v>0.24</v>
      </c>
      <c r="V7" s="26">
        <f t="shared" si="4"/>
        <v>24000</v>
      </c>
      <c r="X7" s="20">
        <v>63</v>
      </c>
      <c r="Y7" s="21">
        <v>0.24</v>
      </c>
      <c r="Z7" s="26">
        <f t="shared" si="5"/>
        <v>24000</v>
      </c>
      <c r="AB7" s="25">
        <v>75</v>
      </c>
      <c r="AC7" s="21">
        <v>0.24</v>
      </c>
      <c r="AD7" s="26">
        <f t="shared" si="6"/>
        <v>24000</v>
      </c>
      <c r="AF7" s="23">
        <v>87</v>
      </c>
      <c r="AG7" s="21">
        <v>0.24</v>
      </c>
      <c r="AH7" s="26">
        <f t="shared" si="7"/>
        <v>24000</v>
      </c>
      <c r="AJ7" s="23">
        <v>99</v>
      </c>
      <c r="AK7" s="21">
        <v>0.24</v>
      </c>
      <c r="AL7" s="26">
        <f t="shared" si="8"/>
        <v>24000</v>
      </c>
    </row>
    <row r="8" spans="1:38" x14ac:dyDescent="0.25">
      <c r="A8" s="24" t="s">
        <v>22</v>
      </c>
      <c r="B8" s="19">
        <v>100000</v>
      </c>
      <c r="D8" s="25">
        <v>4</v>
      </c>
      <c r="E8" s="21">
        <v>0.24</v>
      </c>
      <c r="F8" s="26">
        <f t="shared" si="0"/>
        <v>24000</v>
      </c>
      <c r="H8" s="25">
        <v>16</v>
      </c>
      <c r="I8" s="21">
        <v>0.24</v>
      </c>
      <c r="J8" s="26">
        <f t="shared" si="1"/>
        <v>24000</v>
      </c>
      <c r="L8" s="25">
        <v>28</v>
      </c>
      <c r="M8" s="21">
        <v>0.24</v>
      </c>
      <c r="N8" s="26">
        <f t="shared" si="2"/>
        <v>24000</v>
      </c>
      <c r="P8" s="27">
        <v>40</v>
      </c>
      <c r="Q8" s="21">
        <v>0.24</v>
      </c>
      <c r="R8" s="26">
        <f t="shared" si="3"/>
        <v>24000</v>
      </c>
      <c r="T8" s="25">
        <v>52</v>
      </c>
      <c r="U8" s="21">
        <v>0.24</v>
      </c>
      <c r="V8" s="26">
        <f t="shared" si="4"/>
        <v>24000</v>
      </c>
      <c r="X8" s="25">
        <v>64</v>
      </c>
      <c r="Y8" s="21">
        <v>0.24</v>
      </c>
      <c r="Z8" s="26">
        <f t="shared" si="5"/>
        <v>24000</v>
      </c>
      <c r="AB8" s="27">
        <v>76</v>
      </c>
      <c r="AC8" s="21">
        <v>0.24</v>
      </c>
      <c r="AD8" s="26">
        <f t="shared" si="6"/>
        <v>24000</v>
      </c>
      <c r="AF8" s="23">
        <v>88</v>
      </c>
      <c r="AG8" s="21">
        <v>0.24</v>
      </c>
      <c r="AH8" s="26">
        <f t="shared" si="7"/>
        <v>24000</v>
      </c>
      <c r="AJ8" s="2">
        <v>100</v>
      </c>
      <c r="AK8" s="21">
        <v>0.24</v>
      </c>
      <c r="AL8" s="26">
        <f t="shared" si="8"/>
        <v>24000</v>
      </c>
    </row>
    <row r="9" spans="1:38" x14ac:dyDescent="0.25">
      <c r="A9" s="24" t="s">
        <v>23</v>
      </c>
      <c r="B9" s="19">
        <v>100000</v>
      </c>
      <c r="D9" s="20">
        <v>5</v>
      </c>
      <c r="E9" s="21">
        <v>0.24</v>
      </c>
      <c r="F9" s="26">
        <f t="shared" si="0"/>
        <v>24000</v>
      </c>
      <c r="H9" s="20">
        <v>17</v>
      </c>
      <c r="I9" s="21">
        <v>0.24</v>
      </c>
      <c r="J9" s="26">
        <f t="shared" si="1"/>
        <v>24000</v>
      </c>
      <c r="L9" s="20">
        <v>29</v>
      </c>
      <c r="M9" s="21">
        <v>0.24</v>
      </c>
      <c r="N9" s="26">
        <f t="shared" si="2"/>
        <v>24000</v>
      </c>
      <c r="P9" s="25">
        <v>41</v>
      </c>
      <c r="Q9" s="21">
        <v>0.24</v>
      </c>
      <c r="R9" s="26">
        <f t="shared" si="3"/>
        <v>24000</v>
      </c>
      <c r="T9" s="20">
        <v>53</v>
      </c>
      <c r="U9" s="21">
        <v>0.24</v>
      </c>
      <c r="V9" s="26">
        <f t="shared" si="4"/>
        <v>24000</v>
      </c>
      <c r="X9" s="20">
        <v>65</v>
      </c>
      <c r="Y9" s="21">
        <v>0.24</v>
      </c>
      <c r="Z9" s="26">
        <f t="shared" si="5"/>
        <v>24000</v>
      </c>
      <c r="AB9" s="25">
        <v>77</v>
      </c>
      <c r="AC9" s="21">
        <v>0.24</v>
      </c>
      <c r="AD9" s="26">
        <f t="shared" si="6"/>
        <v>24000</v>
      </c>
      <c r="AF9" s="23">
        <v>89</v>
      </c>
      <c r="AG9" s="21">
        <v>0.24</v>
      </c>
      <c r="AH9" s="26">
        <f t="shared" si="7"/>
        <v>24000</v>
      </c>
      <c r="AJ9" s="23">
        <v>101</v>
      </c>
      <c r="AK9" s="21">
        <v>0.24</v>
      </c>
      <c r="AL9" s="26">
        <f t="shared" si="8"/>
        <v>24000</v>
      </c>
    </row>
    <row r="10" spans="1:38" x14ac:dyDescent="0.25">
      <c r="A10" s="24" t="s">
        <v>24</v>
      </c>
      <c r="B10" s="19">
        <v>100000</v>
      </c>
      <c r="D10" s="25">
        <v>6</v>
      </c>
      <c r="E10" s="21">
        <v>0.24</v>
      </c>
      <c r="F10" s="26">
        <f t="shared" si="0"/>
        <v>24000</v>
      </c>
      <c r="H10" s="25">
        <v>18</v>
      </c>
      <c r="I10" s="21">
        <v>0.24</v>
      </c>
      <c r="J10" s="26">
        <f t="shared" si="1"/>
        <v>24000</v>
      </c>
      <c r="L10" s="25">
        <v>30</v>
      </c>
      <c r="M10" s="21">
        <v>0.24</v>
      </c>
      <c r="N10" s="26">
        <f t="shared" si="2"/>
        <v>24000</v>
      </c>
      <c r="P10" s="27">
        <v>42</v>
      </c>
      <c r="Q10" s="21">
        <v>0.24</v>
      </c>
      <c r="R10" s="26">
        <f t="shared" si="3"/>
        <v>24000</v>
      </c>
      <c r="T10" s="25">
        <v>54</v>
      </c>
      <c r="U10" s="21">
        <v>0.24</v>
      </c>
      <c r="V10" s="26">
        <f t="shared" si="4"/>
        <v>24000</v>
      </c>
      <c r="X10" s="25">
        <v>66</v>
      </c>
      <c r="Y10" s="21">
        <v>0.24</v>
      </c>
      <c r="Z10" s="26">
        <f t="shared" si="5"/>
        <v>24000</v>
      </c>
      <c r="AB10" s="27">
        <v>78</v>
      </c>
      <c r="AC10" s="21">
        <v>0.24</v>
      </c>
      <c r="AD10" s="26">
        <f t="shared" si="6"/>
        <v>24000</v>
      </c>
      <c r="AF10" s="23">
        <v>90</v>
      </c>
      <c r="AG10" s="21">
        <v>0.24</v>
      </c>
      <c r="AH10" s="26">
        <f t="shared" si="7"/>
        <v>24000</v>
      </c>
      <c r="AJ10" s="2">
        <v>102</v>
      </c>
      <c r="AK10" s="21">
        <v>0.24</v>
      </c>
      <c r="AL10" s="26">
        <f t="shared" si="8"/>
        <v>24000</v>
      </c>
    </row>
    <row r="11" spans="1:38" x14ac:dyDescent="0.25">
      <c r="A11" s="24" t="s">
        <v>25</v>
      </c>
      <c r="B11" s="19">
        <v>100000</v>
      </c>
      <c r="D11" s="20">
        <v>7</v>
      </c>
      <c r="E11" s="21">
        <v>0.24</v>
      </c>
      <c r="F11" s="26">
        <f t="shared" si="0"/>
        <v>24000</v>
      </c>
      <c r="H11" s="20">
        <v>19</v>
      </c>
      <c r="I11" s="21">
        <v>0.24</v>
      </c>
      <c r="J11" s="26">
        <f t="shared" si="1"/>
        <v>24000</v>
      </c>
      <c r="L11" s="20">
        <v>31</v>
      </c>
      <c r="M11" s="21">
        <v>0.24</v>
      </c>
      <c r="N11" s="26">
        <f t="shared" si="2"/>
        <v>24000</v>
      </c>
      <c r="P11" s="25">
        <v>43</v>
      </c>
      <c r="Q11" s="21">
        <v>0.24</v>
      </c>
      <c r="R11" s="26">
        <f t="shared" si="3"/>
        <v>24000</v>
      </c>
      <c r="T11" s="20">
        <v>55</v>
      </c>
      <c r="U11" s="21">
        <v>0.24</v>
      </c>
      <c r="V11" s="26">
        <f t="shared" si="4"/>
        <v>24000</v>
      </c>
      <c r="X11" s="20">
        <v>67</v>
      </c>
      <c r="Y11" s="21">
        <v>0.24</v>
      </c>
      <c r="Z11" s="26">
        <f t="shared" si="5"/>
        <v>24000</v>
      </c>
      <c r="AB11" s="25">
        <v>79</v>
      </c>
      <c r="AC11" s="21">
        <v>0.24</v>
      </c>
      <c r="AD11" s="26">
        <f t="shared" si="6"/>
        <v>24000</v>
      </c>
      <c r="AF11" s="23">
        <v>91</v>
      </c>
      <c r="AG11" s="21">
        <v>0.24</v>
      </c>
      <c r="AH11" s="26">
        <f t="shared" si="7"/>
        <v>24000</v>
      </c>
      <c r="AJ11" s="23">
        <v>103</v>
      </c>
      <c r="AK11" s="21">
        <v>0.24</v>
      </c>
      <c r="AL11" s="26">
        <f t="shared" si="8"/>
        <v>24000</v>
      </c>
    </row>
    <row r="12" spans="1:38" x14ac:dyDescent="0.25">
      <c r="A12" s="24" t="s">
        <v>26</v>
      </c>
      <c r="B12" s="19">
        <v>100000</v>
      </c>
      <c r="D12" s="25">
        <v>8</v>
      </c>
      <c r="E12" s="21">
        <v>0.24</v>
      </c>
      <c r="F12" s="26">
        <f t="shared" si="0"/>
        <v>24000</v>
      </c>
      <c r="H12" s="25">
        <v>20</v>
      </c>
      <c r="I12" s="21">
        <v>0.24</v>
      </c>
      <c r="J12" s="26">
        <f t="shared" si="1"/>
        <v>24000</v>
      </c>
      <c r="L12" s="25">
        <v>32</v>
      </c>
      <c r="M12" s="21">
        <v>0.24</v>
      </c>
      <c r="N12" s="26">
        <f t="shared" si="2"/>
        <v>24000</v>
      </c>
      <c r="P12" s="27">
        <v>44</v>
      </c>
      <c r="Q12" s="21">
        <v>0.24</v>
      </c>
      <c r="R12" s="26">
        <f t="shared" si="3"/>
        <v>24000</v>
      </c>
      <c r="T12" s="25">
        <v>56</v>
      </c>
      <c r="U12" s="21">
        <v>0.24</v>
      </c>
      <c r="V12" s="26">
        <f t="shared" si="4"/>
        <v>24000</v>
      </c>
      <c r="X12" s="25">
        <v>68</v>
      </c>
      <c r="Y12" s="21">
        <v>0.24</v>
      </c>
      <c r="Z12" s="26">
        <f t="shared" si="5"/>
        <v>24000</v>
      </c>
      <c r="AB12" s="27">
        <v>80</v>
      </c>
      <c r="AC12" s="21">
        <v>0.24</v>
      </c>
      <c r="AD12" s="26">
        <f t="shared" si="6"/>
        <v>24000</v>
      </c>
      <c r="AF12" s="23">
        <v>92</v>
      </c>
      <c r="AG12" s="21">
        <v>0.24</v>
      </c>
      <c r="AH12" s="26">
        <f t="shared" si="7"/>
        <v>24000</v>
      </c>
      <c r="AJ12" s="2">
        <v>104</v>
      </c>
      <c r="AK12" s="21">
        <v>0.24</v>
      </c>
      <c r="AL12" s="26">
        <f t="shared" si="8"/>
        <v>24000</v>
      </c>
    </row>
    <row r="13" spans="1:38" x14ac:dyDescent="0.25">
      <c r="A13" s="24" t="s">
        <v>27</v>
      </c>
      <c r="B13" s="19">
        <v>100000</v>
      </c>
      <c r="D13" s="20">
        <v>9</v>
      </c>
      <c r="E13" s="21">
        <v>0.24</v>
      </c>
      <c r="F13" s="26">
        <f t="shared" si="0"/>
        <v>24000</v>
      </c>
      <c r="H13" s="20">
        <v>21</v>
      </c>
      <c r="I13" s="21">
        <v>0.24</v>
      </c>
      <c r="J13" s="26">
        <f t="shared" si="1"/>
        <v>24000</v>
      </c>
      <c r="L13" s="20">
        <v>33</v>
      </c>
      <c r="M13" s="21">
        <v>0.24</v>
      </c>
      <c r="N13" s="26">
        <f t="shared" si="2"/>
        <v>24000</v>
      </c>
      <c r="P13" s="25">
        <v>45</v>
      </c>
      <c r="Q13" s="21">
        <v>0.24</v>
      </c>
      <c r="R13" s="26">
        <f t="shared" si="3"/>
        <v>24000</v>
      </c>
      <c r="T13" s="20">
        <v>57</v>
      </c>
      <c r="U13" s="21">
        <v>0.24</v>
      </c>
      <c r="V13" s="26">
        <f t="shared" si="4"/>
        <v>24000</v>
      </c>
      <c r="X13" s="20">
        <v>69</v>
      </c>
      <c r="Y13" s="21">
        <v>0.24</v>
      </c>
      <c r="Z13" s="26">
        <f t="shared" si="5"/>
        <v>24000</v>
      </c>
      <c r="AB13" s="25">
        <v>81</v>
      </c>
      <c r="AC13" s="21">
        <v>0.24</v>
      </c>
      <c r="AD13" s="26">
        <f t="shared" si="6"/>
        <v>24000</v>
      </c>
      <c r="AF13" s="23">
        <v>93</v>
      </c>
      <c r="AG13" s="21">
        <v>0.24</v>
      </c>
      <c r="AH13" s="26">
        <f t="shared" si="7"/>
        <v>24000</v>
      </c>
      <c r="AJ13" s="23">
        <v>105</v>
      </c>
      <c r="AK13" s="21">
        <v>0.24</v>
      </c>
      <c r="AL13" s="26">
        <f t="shared" si="8"/>
        <v>24000</v>
      </c>
    </row>
    <row r="14" spans="1:38" x14ac:dyDescent="0.25">
      <c r="A14" s="24" t="s">
        <v>28</v>
      </c>
      <c r="B14" s="19">
        <v>100000</v>
      </c>
      <c r="D14" s="25">
        <v>10</v>
      </c>
      <c r="E14" s="21">
        <v>0.24</v>
      </c>
      <c r="F14" s="26">
        <f t="shared" si="0"/>
        <v>24000</v>
      </c>
      <c r="H14" s="25">
        <v>22</v>
      </c>
      <c r="I14" s="21">
        <v>0.24</v>
      </c>
      <c r="J14" s="26">
        <f t="shared" si="1"/>
        <v>24000</v>
      </c>
      <c r="L14" s="25">
        <v>34</v>
      </c>
      <c r="M14" s="21">
        <v>0.24</v>
      </c>
      <c r="N14" s="26">
        <f t="shared" si="2"/>
        <v>24000</v>
      </c>
      <c r="P14" s="27">
        <v>46</v>
      </c>
      <c r="Q14" s="21">
        <v>0.24</v>
      </c>
      <c r="R14" s="26">
        <f t="shared" si="3"/>
        <v>24000</v>
      </c>
      <c r="T14" s="25">
        <v>58</v>
      </c>
      <c r="U14" s="21">
        <v>0.24</v>
      </c>
      <c r="V14" s="26">
        <f t="shared" si="4"/>
        <v>24000</v>
      </c>
      <c r="X14" s="25">
        <v>70</v>
      </c>
      <c r="Y14" s="21">
        <v>0.24</v>
      </c>
      <c r="Z14" s="26">
        <f t="shared" si="5"/>
        <v>24000</v>
      </c>
      <c r="AB14" s="27">
        <v>82</v>
      </c>
      <c r="AC14" s="21">
        <v>0.24</v>
      </c>
      <c r="AD14" s="26">
        <f t="shared" si="6"/>
        <v>24000</v>
      </c>
      <c r="AF14" s="23">
        <v>94</v>
      </c>
      <c r="AG14" s="21">
        <v>0.24</v>
      </c>
      <c r="AH14" s="26">
        <f t="shared" si="7"/>
        <v>24000</v>
      </c>
      <c r="AJ14" s="2">
        <v>106</v>
      </c>
      <c r="AK14" s="21">
        <v>0.24</v>
      </c>
      <c r="AL14" s="26">
        <f t="shared" si="8"/>
        <v>24000</v>
      </c>
    </row>
    <row r="15" spans="1:38" x14ac:dyDescent="0.25">
      <c r="A15" s="24" t="s">
        <v>29</v>
      </c>
      <c r="B15" s="19">
        <v>100000</v>
      </c>
      <c r="D15" s="20">
        <v>11</v>
      </c>
      <c r="E15" s="21">
        <v>0.24</v>
      </c>
      <c r="F15" s="26">
        <f t="shared" si="0"/>
        <v>24000</v>
      </c>
      <c r="H15" s="20">
        <v>23</v>
      </c>
      <c r="I15" s="21">
        <v>0.24</v>
      </c>
      <c r="J15" s="26">
        <f t="shared" si="1"/>
        <v>24000</v>
      </c>
      <c r="L15" s="20">
        <v>35</v>
      </c>
      <c r="M15" s="21">
        <v>0.24</v>
      </c>
      <c r="N15" s="26">
        <f t="shared" si="2"/>
        <v>24000</v>
      </c>
      <c r="P15" s="25">
        <v>47</v>
      </c>
      <c r="Q15" s="21">
        <v>0.24</v>
      </c>
      <c r="R15" s="26">
        <f t="shared" si="3"/>
        <v>24000</v>
      </c>
      <c r="T15" s="20">
        <v>59</v>
      </c>
      <c r="U15" s="21">
        <v>0.24</v>
      </c>
      <c r="V15" s="26">
        <f t="shared" si="4"/>
        <v>24000</v>
      </c>
      <c r="X15" s="20">
        <v>71</v>
      </c>
      <c r="Y15" s="21">
        <v>0.24</v>
      </c>
      <c r="Z15" s="26">
        <f t="shared" si="5"/>
        <v>24000</v>
      </c>
      <c r="AB15" s="25">
        <v>83</v>
      </c>
      <c r="AC15" s="21">
        <v>0.24</v>
      </c>
      <c r="AD15" s="26">
        <f t="shared" si="6"/>
        <v>24000</v>
      </c>
      <c r="AF15" s="23">
        <v>95</v>
      </c>
      <c r="AG15" s="21">
        <v>0.24</v>
      </c>
      <c r="AH15" s="26">
        <f t="shared" si="7"/>
        <v>24000</v>
      </c>
      <c r="AJ15" s="23">
        <v>107</v>
      </c>
      <c r="AK15" s="21">
        <v>0.24</v>
      </c>
      <c r="AL15" s="26">
        <f t="shared" si="8"/>
        <v>24000</v>
      </c>
    </row>
    <row r="16" spans="1:38" x14ac:dyDescent="0.25">
      <c r="A16" s="28" t="s">
        <v>30</v>
      </c>
      <c r="B16" s="19">
        <v>100000</v>
      </c>
      <c r="D16" s="25">
        <v>12</v>
      </c>
      <c r="E16" s="21">
        <v>0.24</v>
      </c>
      <c r="F16" s="26">
        <f t="shared" si="0"/>
        <v>24000</v>
      </c>
      <c r="H16" s="25">
        <v>24</v>
      </c>
      <c r="I16" s="21">
        <v>0.24</v>
      </c>
      <c r="J16" s="26">
        <f t="shared" si="1"/>
        <v>24000</v>
      </c>
      <c r="L16" s="29">
        <v>36</v>
      </c>
      <c r="M16" s="21">
        <v>0.24</v>
      </c>
      <c r="N16" s="26">
        <f t="shared" si="2"/>
        <v>24000</v>
      </c>
      <c r="P16" s="27">
        <v>48</v>
      </c>
      <c r="Q16" s="21">
        <v>0.24</v>
      </c>
      <c r="R16" s="26">
        <f t="shared" si="3"/>
        <v>24000</v>
      </c>
      <c r="T16" s="25">
        <v>60</v>
      </c>
      <c r="U16" s="21">
        <v>0.24</v>
      </c>
      <c r="V16" s="26">
        <f t="shared" si="4"/>
        <v>24000</v>
      </c>
      <c r="X16" s="29">
        <v>72</v>
      </c>
      <c r="Y16" s="21">
        <v>0.24</v>
      </c>
      <c r="Z16" s="26">
        <f t="shared" si="5"/>
        <v>24000</v>
      </c>
      <c r="AB16" s="27">
        <v>84</v>
      </c>
      <c r="AC16" s="21">
        <v>0.24</v>
      </c>
      <c r="AD16" s="26">
        <f t="shared" si="6"/>
        <v>24000</v>
      </c>
      <c r="AF16" s="23">
        <v>96</v>
      </c>
      <c r="AG16" s="21">
        <v>0.24</v>
      </c>
      <c r="AH16" s="26">
        <f t="shared" si="7"/>
        <v>24000</v>
      </c>
      <c r="AJ16" s="30">
        <v>108</v>
      </c>
      <c r="AK16" s="21">
        <v>0.24</v>
      </c>
      <c r="AL16" s="26">
        <f t="shared" si="8"/>
        <v>24000</v>
      </c>
    </row>
    <row r="17" spans="1:38" x14ac:dyDescent="0.25">
      <c r="B17" s="31">
        <f>SUM(B5:B16)</f>
        <v>1200000</v>
      </c>
      <c r="F17" s="31">
        <f>SUM(F5:F16)</f>
        <v>288000</v>
      </c>
      <c r="J17" s="31">
        <f>SUM(J5:J16)</f>
        <v>288000</v>
      </c>
      <c r="N17" s="31">
        <f>SUM(N5:N16)</f>
        <v>288000</v>
      </c>
      <c r="R17" s="31">
        <f>SUM(R5:R16)</f>
        <v>288000</v>
      </c>
      <c r="V17" s="31">
        <f>SUM(V5:V16)</f>
        <v>288000</v>
      </c>
      <c r="Z17" s="31">
        <f>SUM(Z5:Z16)</f>
        <v>288000</v>
      </c>
      <c r="AD17" s="31">
        <f>SUM(AD5:AD16)</f>
        <v>288000</v>
      </c>
      <c r="AH17" s="31">
        <f>SUM(AH5:AH16)</f>
        <v>288000</v>
      </c>
      <c r="AL17" s="31">
        <f>SUM(AL5:AL16)</f>
        <v>288000</v>
      </c>
    </row>
    <row r="19" spans="1:38" ht="48" x14ac:dyDescent="0.25">
      <c r="A19" s="32" t="s">
        <v>31</v>
      </c>
      <c r="B19" s="33">
        <f>SUM(B5:B16)</f>
        <v>1200000</v>
      </c>
      <c r="C19" s="34"/>
      <c r="D19" s="6"/>
      <c r="F19" s="35">
        <v>1</v>
      </c>
    </row>
    <row r="20" spans="1:38" x14ac:dyDescent="0.25">
      <c r="B20" s="5"/>
    </row>
    <row r="21" spans="1:38" ht="48" x14ac:dyDescent="0.25">
      <c r="A21" s="32" t="s">
        <v>32</v>
      </c>
      <c r="B21" s="33">
        <f>SUM(F17:AL17)</f>
        <v>2592000</v>
      </c>
      <c r="F21" s="36">
        <f>B21/B19</f>
        <v>2.16</v>
      </c>
    </row>
    <row r="22" spans="1:38" x14ac:dyDescent="0.25">
      <c r="A22" s="37"/>
      <c r="B22" s="38">
        <f>SUM(B19+B21)</f>
        <v>3792000</v>
      </c>
    </row>
  </sheetData>
  <mergeCells count="15">
    <mergeCell ref="C5:C6"/>
    <mergeCell ref="L2:N2"/>
    <mergeCell ref="X2:Z2"/>
    <mergeCell ref="AJ2:AL2"/>
    <mergeCell ref="A3:B3"/>
    <mergeCell ref="C3:C4"/>
    <mergeCell ref="D3:F3"/>
    <mergeCell ref="H3:J3"/>
    <mergeCell ref="L3:N3"/>
    <mergeCell ref="P3:R3"/>
    <mergeCell ref="T3:V3"/>
    <mergeCell ref="X3:Z3"/>
    <mergeCell ref="AB3:AD3"/>
    <mergeCell ref="AF3:AH3"/>
    <mergeCell ref="AJ3:AL3"/>
  </mergeCells>
  <pageMargins left="0.7" right="0.7" top="0.75" bottom="0.75"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O22"/>
  <sheetViews>
    <sheetView showGridLines="0" zoomScale="98" zoomScaleNormal="98" workbookViewId="0">
      <selection activeCell="E5" sqref="E5"/>
    </sheetView>
  </sheetViews>
  <sheetFormatPr defaultRowHeight="15" x14ac:dyDescent="0.25"/>
  <cols>
    <col min="1" max="1" width="8" style="5" customWidth="1"/>
    <col min="2" max="2" width="9.7109375" style="6" customWidth="1"/>
    <col min="3" max="3" width="12.42578125" style="5" customWidth="1"/>
    <col min="4" max="4" width="6.7109375" style="7" customWidth="1"/>
    <col min="5" max="5" width="4" style="5" customWidth="1"/>
    <col min="6" max="6" width="10.140625" style="6" customWidth="1"/>
    <col min="7" max="7" width="2.42578125" style="5" customWidth="1"/>
    <col min="8" max="8" width="5.5703125" style="8" customWidth="1"/>
    <col min="9" max="9" width="4" style="5" customWidth="1"/>
    <col min="10" max="10" width="9.7109375" style="6" customWidth="1"/>
    <col min="11" max="11" width="1" style="5" customWidth="1"/>
    <col min="12" max="12" width="5.5703125" style="7" customWidth="1"/>
    <col min="13" max="13" width="4" style="5" customWidth="1"/>
    <col min="14" max="14" width="9.7109375" style="6" customWidth="1"/>
    <col min="15" max="15" width="0.85546875" style="5" customWidth="1"/>
    <col min="16" max="16" width="5.5703125" style="7" customWidth="1"/>
    <col min="17" max="17" width="4" style="5" customWidth="1"/>
    <col min="18" max="18" width="9.42578125" style="6" customWidth="1"/>
    <col min="19" max="19" width="1.140625" style="5" customWidth="1"/>
    <col min="20" max="20" width="5.5703125" style="7" customWidth="1"/>
    <col min="21" max="21" width="4" style="5" customWidth="1"/>
    <col min="22" max="22" width="10" style="6" customWidth="1"/>
    <col min="23" max="23" width="1.28515625" style="5" customWidth="1"/>
    <col min="24" max="24" width="5.5703125" style="5" customWidth="1"/>
    <col min="25" max="25" width="4" style="5" customWidth="1"/>
    <col min="26" max="26" width="9.7109375" style="6" customWidth="1"/>
    <col min="27" max="27" width="1" style="5" customWidth="1"/>
    <col min="28" max="28" width="6.28515625" style="5" customWidth="1"/>
    <col min="29" max="29" width="4.140625" style="5" customWidth="1"/>
    <col min="30" max="30" width="9.42578125" style="6" customWidth="1"/>
    <col min="31" max="31" width="0.85546875" style="5" customWidth="1"/>
    <col min="32" max="32" width="5.5703125" style="5" customWidth="1"/>
    <col min="33" max="33" width="4" style="5" customWidth="1"/>
    <col min="34" max="34" width="9.7109375" style="6" customWidth="1"/>
    <col min="35" max="35" width="1.140625" style="5" customWidth="1"/>
    <col min="36" max="36" width="6.28515625" style="5" customWidth="1"/>
    <col min="37" max="37" width="4" style="5" customWidth="1"/>
    <col min="38" max="38" width="9.7109375" style="6" customWidth="1"/>
    <col min="39" max="39" width="1.42578125" customWidth="1"/>
    <col min="40" max="40" width="5.7109375" customWidth="1"/>
    <col min="41" max="41" width="4.42578125" hidden="1" customWidth="1"/>
    <col min="42" max="42" width="5.7109375" customWidth="1"/>
    <col min="43" max="1025" width="8.5703125" customWidth="1"/>
  </cols>
  <sheetData>
    <row r="1" spans="1:38" ht="15.75" x14ac:dyDescent="0.25">
      <c r="A1" s="9"/>
    </row>
    <row r="2" spans="1:38" ht="24" customHeight="1" x14ac:dyDescent="0.25">
      <c r="B2" s="5"/>
      <c r="D2" s="5"/>
      <c r="H2" s="5"/>
      <c r="L2" s="173" t="s">
        <v>33</v>
      </c>
      <c r="M2" s="173"/>
      <c r="N2" s="173"/>
      <c r="X2" s="173" t="s">
        <v>33</v>
      </c>
      <c r="Y2" s="173"/>
      <c r="Z2" s="173"/>
      <c r="AJ2" s="173" t="s">
        <v>33</v>
      </c>
      <c r="AK2" s="173"/>
      <c r="AL2" s="173"/>
    </row>
    <row r="3" spans="1:38" s="11" customFormat="1" ht="38.25" customHeight="1" x14ac:dyDescent="0.25">
      <c r="A3" s="174" t="s">
        <v>2</v>
      </c>
      <c r="B3" s="174"/>
      <c r="C3" s="175" t="s">
        <v>3</v>
      </c>
      <c r="D3" s="176" t="s">
        <v>4</v>
      </c>
      <c r="E3" s="176"/>
      <c r="F3" s="176"/>
      <c r="G3" s="10"/>
      <c r="H3" s="177" t="s">
        <v>5</v>
      </c>
      <c r="I3" s="177"/>
      <c r="J3" s="177"/>
      <c r="K3" s="10"/>
      <c r="L3" s="177" t="s">
        <v>6</v>
      </c>
      <c r="M3" s="177"/>
      <c r="N3" s="177"/>
      <c r="O3" s="10"/>
      <c r="P3" s="177" t="s">
        <v>7</v>
      </c>
      <c r="Q3" s="177"/>
      <c r="R3" s="177"/>
      <c r="S3" s="10"/>
      <c r="T3" s="177" t="s">
        <v>8</v>
      </c>
      <c r="U3" s="177"/>
      <c r="V3" s="177"/>
      <c r="W3" s="10"/>
      <c r="X3" s="177" t="s">
        <v>9</v>
      </c>
      <c r="Y3" s="177"/>
      <c r="Z3" s="177"/>
      <c r="AA3" s="10"/>
      <c r="AB3" s="177" t="s">
        <v>10</v>
      </c>
      <c r="AC3" s="177"/>
      <c r="AD3" s="177"/>
      <c r="AE3" s="10"/>
      <c r="AF3" s="177" t="s">
        <v>11</v>
      </c>
      <c r="AG3" s="177"/>
      <c r="AH3" s="177"/>
      <c r="AI3" s="10"/>
      <c r="AJ3" s="177" t="s">
        <v>12</v>
      </c>
      <c r="AK3" s="177"/>
      <c r="AL3" s="177"/>
    </row>
    <row r="4" spans="1:38" s="17" customFormat="1" ht="41.25" customHeight="1" x14ac:dyDescent="0.25">
      <c r="A4" s="12" t="s">
        <v>13</v>
      </c>
      <c r="B4" s="13" t="s">
        <v>14</v>
      </c>
      <c r="C4" s="175"/>
      <c r="D4" s="14" t="s">
        <v>15</v>
      </c>
      <c r="E4" s="14" t="s">
        <v>16</v>
      </c>
      <c r="F4" s="15" t="s">
        <v>17</v>
      </c>
      <c r="G4" s="16"/>
      <c r="H4" s="14" t="s">
        <v>15</v>
      </c>
      <c r="I4" s="14" t="s">
        <v>16</v>
      </c>
      <c r="J4" s="15" t="s">
        <v>17</v>
      </c>
      <c r="K4" s="16"/>
      <c r="L4" s="14" t="s">
        <v>15</v>
      </c>
      <c r="M4" s="14" t="s">
        <v>16</v>
      </c>
      <c r="N4" s="15" t="s">
        <v>17</v>
      </c>
      <c r="O4" s="16"/>
      <c r="P4" s="14" t="s">
        <v>15</v>
      </c>
      <c r="Q4" s="14" t="s">
        <v>16</v>
      </c>
      <c r="R4" s="15" t="s">
        <v>17</v>
      </c>
      <c r="S4" s="16"/>
      <c r="T4" s="14" t="s">
        <v>15</v>
      </c>
      <c r="U4" s="14" t="s">
        <v>16</v>
      </c>
      <c r="V4" s="15" t="s">
        <v>17</v>
      </c>
      <c r="W4" s="16"/>
      <c r="X4" s="14" t="s">
        <v>15</v>
      </c>
      <c r="Y4" s="14" t="s">
        <v>16</v>
      </c>
      <c r="Z4" s="15" t="s">
        <v>17</v>
      </c>
      <c r="AA4" s="16"/>
      <c r="AB4" s="14" t="s">
        <v>15</v>
      </c>
      <c r="AC4" s="14" t="s">
        <v>16</v>
      </c>
      <c r="AD4" s="15" t="s">
        <v>17</v>
      </c>
      <c r="AE4" s="16"/>
      <c r="AF4" s="14" t="s">
        <v>15</v>
      </c>
      <c r="AG4" s="14" t="s">
        <v>16</v>
      </c>
      <c r="AH4" s="15" t="s">
        <v>17</v>
      </c>
      <c r="AI4" s="16"/>
      <c r="AJ4" s="14" t="s">
        <v>15</v>
      </c>
      <c r="AK4" s="14" t="s">
        <v>16</v>
      </c>
      <c r="AL4" s="15" t="s">
        <v>17</v>
      </c>
    </row>
    <row r="5" spans="1:38" s="17" customFormat="1" ht="41.25" customHeight="1" x14ac:dyDescent="0.25">
      <c r="A5" s="18" t="s">
        <v>18</v>
      </c>
      <c r="B5" s="19">
        <v>10000</v>
      </c>
      <c r="C5" s="178" t="s">
        <v>34</v>
      </c>
      <c r="D5" s="20">
        <v>1</v>
      </c>
      <c r="E5" s="21">
        <v>0.22</v>
      </c>
      <c r="F5" s="22">
        <f t="shared" ref="F5:F16" si="0">$B5*E5</f>
        <v>2200</v>
      </c>
      <c r="G5" s="16"/>
      <c r="H5" s="20">
        <v>13</v>
      </c>
      <c r="I5" s="21">
        <v>0.22</v>
      </c>
      <c r="J5" s="22">
        <f t="shared" ref="J5:J16" si="1">$B5*I5</f>
        <v>2200</v>
      </c>
      <c r="K5" s="16"/>
      <c r="L5" s="20">
        <v>25</v>
      </c>
      <c r="M5" s="21">
        <v>0.22</v>
      </c>
      <c r="N5" s="22">
        <f t="shared" ref="N5:N16" si="2">$B5*M5</f>
        <v>2200</v>
      </c>
      <c r="O5" s="16"/>
      <c r="P5" s="20">
        <v>37</v>
      </c>
      <c r="Q5" s="21">
        <v>0.22</v>
      </c>
      <c r="R5" s="22">
        <f t="shared" ref="R5:R16" si="3">$B5*Q5</f>
        <v>2200</v>
      </c>
      <c r="S5" s="16"/>
      <c r="T5" s="20">
        <v>49</v>
      </c>
      <c r="U5" s="21">
        <v>0.22</v>
      </c>
      <c r="V5" s="22">
        <f t="shared" ref="V5:V16" si="4">$B5*U5</f>
        <v>2200</v>
      </c>
      <c r="W5" s="16"/>
      <c r="X5" s="20">
        <v>61</v>
      </c>
      <c r="Y5" s="21">
        <v>0.22</v>
      </c>
      <c r="Z5" s="22">
        <f t="shared" ref="Z5:Z16" si="5">$B5*Y5</f>
        <v>2200</v>
      </c>
      <c r="AA5" s="16"/>
      <c r="AB5" s="20">
        <v>73</v>
      </c>
      <c r="AC5" s="21">
        <v>0.22</v>
      </c>
      <c r="AD5" s="22">
        <f t="shared" ref="AD5:AD16" si="6">$B5*AC5</f>
        <v>2200</v>
      </c>
      <c r="AE5" s="16"/>
      <c r="AF5" s="23">
        <v>85</v>
      </c>
      <c r="AG5" s="21">
        <v>0.22</v>
      </c>
      <c r="AH5" s="22">
        <f t="shared" ref="AH5:AH16" si="7">$B5*AG5</f>
        <v>2200</v>
      </c>
      <c r="AI5" s="16"/>
      <c r="AJ5" s="23">
        <v>97</v>
      </c>
      <c r="AK5" s="21">
        <v>0.22</v>
      </c>
      <c r="AL5" s="22">
        <f t="shared" ref="AL5:AL16" si="8">$B5*AK5</f>
        <v>2200</v>
      </c>
    </row>
    <row r="6" spans="1:38" ht="20.25" customHeight="1" x14ac:dyDescent="0.25">
      <c r="A6" s="24" t="s">
        <v>20</v>
      </c>
      <c r="B6" s="19">
        <v>10000</v>
      </c>
      <c r="C6" s="178"/>
      <c r="D6" s="25">
        <v>2</v>
      </c>
      <c r="E6" s="21">
        <v>0.22</v>
      </c>
      <c r="F6" s="26">
        <f t="shared" si="0"/>
        <v>2200</v>
      </c>
      <c r="H6" s="25">
        <v>14</v>
      </c>
      <c r="I6" s="21">
        <v>0.22</v>
      </c>
      <c r="J6" s="26">
        <f t="shared" si="1"/>
        <v>2200</v>
      </c>
      <c r="L6" s="25">
        <v>26</v>
      </c>
      <c r="M6" s="21">
        <v>0.22</v>
      </c>
      <c r="N6" s="26">
        <f t="shared" si="2"/>
        <v>2200</v>
      </c>
      <c r="P6" s="27">
        <v>38</v>
      </c>
      <c r="Q6" s="21">
        <v>0.22</v>
      </c>
      <c r="R6" s="26">
        <f t="shared" si="3"/>
        <v>2200</v>
      </c>
      <c r="T6" s="25">
        <v>50</v>
      </c>
      <c r="U6" s="21">
        <v>0.22</v>
      </c>
      <c r="V6" s="26">
        <f t="shared" si="4"/>
        <v>2200</v>
      </c>
      <c r="X6" s="25">
        <v>62</v>
      </c>
      <c r="Y6" s="21">
        <v>0.22</v>
      </c>
      <c r="Z6" s="26">
        <f t="shared" si="5"/>
        <v>2200</v>
      </c>
      <c r="AB6" s="27">
        <v>74</v>
      </c>
      <c r="AC6" s="21">
        <v>0.22</v>
      </c>
      <c r="AD6" s="26">
        <f t="shared" si="6"/>
        <v>2200</v>
      </c>
      <c r="AF6" s="23">
        <v>86</v>
      </c>
      <c r="AG6" s="21">
        <v>0.22</v>
      </c>
      <c r="AH6" s="26">
        <f t="shared" si="7"/>
        <v>2200</v>
      </c>
      <c r="AJ6" s="2">
        <v>98</v>
      </c>
      <c r="AK6" s="21">
        <v>0.22</v>
      </c>
      <c r="AL6" s="26">
        <f t="shared" si="8"/>
        <v>2200</v>
      </c>
    </row>
    <row r="7" spans="1:38" x14ac:dyDescent="0.25">
      <c r="A7" s="24" t="s">
        <v>21</v>
      </c>
      <c r="B7" s="19">
        <v>10000</v>
      </c>
      <c r="D7" s="20">
        <v>3</v>
      </c>
      <c r="E7" s="21">
        <v>0.22</v>
      </c>
      <c r="F7" s="26">
        <f t="shared" si="0"/>
        <v>2200</v>
      </c>
      <c r="H7" s="20">
        <v>15</v>
      </c>
      <c r="I7" s="21">
        <v>0.22</v>
      </c>
      <c r="J7" s="26">
        <f t="shared" si="1"/>
        <v>2200</v>
      </c>
      <c r="L7" s="20">
        <v>27</v>
      </c>
      <c r="M7" s="21">
        <v>0.22</v>
      </c>
      <c r="N7" s="26">
        <f t="shared" si="2"/>
        <v>2200</v>
      </c>
      <c r="P7" s="25">
        <v>39</v>
      </c>
      <c r="Q7" s="21">
        <v>0.22</v>
      </c>
      <c r="R7" s="26">
        <f t="shared" si="3"/>
        <v>2200</v>
      </c>
      <c r="T7" s="20">
        <v>51</v>
      </c>
      <c r="U7" s="21">
        <v>0.22</v>
      </c>
      <c r="V7" s="26">
        <f t="shared" si="4"/>
        <v>2200</v>
      </c>
      <c r="X7" s="20">
        <v>63</v>
      </c>
      <c r="Y7" s="21">
        <v>0.22</v>
      </c>
      <c r="Z7" s="26">
        <f t="shared" si="5"/>
        <v>2200</v>
      </c>
      <c r="AB7" s="25">
        <v>75</v>
      </c>
      <c r="AC7" s="21">
        <v>0.22</v>
      </c>
      <c r="AD7" s="26">
        <f t="shared" si="6"/>
        <v>2200</v>
      </c>
      <c r="AF7" s="23">
        <v>87</v>
      </c>
      <c r="AG7" s="21">
        <v>0.22</v>
      </c>
      <c r="AH7" s="26">
        <f t="shared" si="7"/>
        <v>2200</v>
      </c>
      <c r="AJ7" s="23">
        <v>99</v>
      </c>
      <c r="AK7" s="21">
        <v>0.22</v>
      </c>
      <c r="AL7" s="26">
        <f t="shared" si="8"/>
        <v>2200</v>
      </c>
    </row>
    <row r="8" spans="1:38" x14ac:dyDescent="0.25">
      <c r="A8" s="24" t="s">
        <v>22</v>
      </c>
      <c r="B8" s="19">
        <v>10000</v>
      </c>
      <c r="D8" s="25">
        <v>4</v>
      </c>
      <c r="E8" s="21">
        <v>0.22</v>
      </c>
      <c r="F8" s="26">
        <f t="shared" si="0"/>
        <v>2200</v>
      </c>
      <c r="H8" s="25">
        <v>16</v>
      </c>
      <c r="I8" s="21">
        <v>0.22</v>
      </c>
      <c r="J8" s="26">
        <f t="shared" si="1"/>
        <v>2200</v>
      </c>
      <c r="L8" s="25">
        <v>28</v>
      </c>
      <c r="M8" s="21">
        <v>0.22</v>
      </c>
      <c r="N8" s="26">
        <f t="shared" si="2"/>
        <v>2200</v>
      </c>
      <c r="P8" s="27">
        <v>40</v>
      </c>
      <c r="Q8" s="21">
        <v>0.22</v>
      </c>
      <c r="R8" s="26">
        <f t="shared" si="3"/>
        <v>2200</v>
      </c>
      <c r="T8" s="25">
        <v>52</v>
      </c>
      <c r="U8" s="21">
        <v>0.22</v>
      </c>
      <c r="V8" s="26">
        <f t="shared" si="4"/>
        <v>2200</v>
      </c>
      <c r="X8" s="25">
        <v>64</v>
      </c>
      <c r="Y8" s="21">
        <v>0.22</v>
      </c>
      <c r="Z8" s="26">
        <f t="shared" si="5"/>
        <v>2200</v>
      </c>
      <c r="AB8" s="27">
        <v>76</v>
      </c>
      <c r="AC8" s="21">
        <v>0.22</v>
      </c>
      <c r="AD8" s="26">
        <f t="shared" si="6"/>
        <v>2200</v>
      </c>
      <c r="AF8" s="23">
        <v>88</v>
      </c>
      <c r="AG8" s="21">
        <v>0.22</v>
      </c>
      <c r="AH8" s="26">
        <f t="shared" si="7"/>
        <v>2200</v>
      </c>
      <c r="AJ8" s="2">
        <v>100</v>
      </c>
      <c r="AK8" s="21">
        <v>0.22</v>
      </c>
      <c r="AL8" s="26">
        <f t="shared" si="8"/>
        <v>2200</v>
      </c>
    </row>
    <row r="9" spans="1:38" x14ac:dyDescent="0.25">
      <c r="A9" s="24" t="s">
        <v>23</v>
      </c>
      <c r="B9" s="19">
        <v>10000</v>
      </c>
      <c r="D9" s="20">
        <v>5</v>
      </c>
      <c r="E9" s="21">
        <v>0.22</v>
      </c>
      <c r="F9" s="26">
        <f t="shared" si="0"/>
        <v>2200</v>
      </c>
      <c r="H9" s="20">
        <v>17</v>
      </c>
      <c r="I9" s="21">
        <v>0.22</v>
      </c>
      <c r="J9" s="26">
        <f t="shared" si="1"/>
        <v>2200</v>
      </c>
      <c r="L9" s="20">
        <v>29</v>
      </c>
      <c r="M9" s="21">
        <v>0.22</v>
      </c>
      <c r="N9" s="26">
        <f t="shared" si="2"/>
        <v>2200</v>
      </c>
      <c r="P9" s="25">
        <v>41</v>
      </c>
      <c r="Q9" s="21">
        <v>0.22</v>
      </c>
      <c r="R9" s="26">
        <f t="shared" si="3"/>
        <v>2200</v>
      </c>
      <c r="T9" s="20">
        <v>53</v>
      </c>
      <c r="U9" s="21">
        <v>0.22</v>
      </c>
      <c r="V9" s="26">
        <f t="shared" si="4"/>
        <v>2200</v>
      </c>
      <c r="X9" s="20">
        <v>65</v>
      </c>
      <c r="Y9" s="21">
        <v>0.22</v>
      </c>
      <c r="Z9" s="26">
        <f t="shared" si="5"/>
        <v>2200</v>
      </c>
      <c r="AB9" s="25">
        <v>77</v>
      </c>
      <c r="AC9" s="21">
        <v>0.22</v>
      </c>
      <c r="AD9" s="26">
        <f t="shared" si="6"/>
        <v>2200</v>
      </c>
      <c r="AF9" s="23">
        <v>89</v>
      </c>
      <c r="AG9" s="21">
        <v>0.22</v>
      </c>
      <c r="AH9" s="26">
        <f t="shared" si="7"/>
        <v>2200</v>
      </c>
      <c r="AJ9" s="23">
        <v>101</v>
      </c>
      <c r="AK9" s="21">
        <v>0.22</v>
      </c>
      <c r="AL9" s="26">
        <f t="shared" si="8"/>
        <v>2200</v>
      </c>
    </row>
    <row r="10" spans="1:38" x14ac:dyDescent="0.25">
      <c r="A10" s="24" t="s">
        <v>24</v>
      </c>
      <c r="B10" s="19">
        <v>10000</v>
      </c>
      <c r="D10" s="25">
        <v>6</v>
      </c>
      <c r="E10" s="21">
        <v>0.22</v>
      </c>
      <c r="F10" s="26">
        <f t="shared" si="0"/>
        <v>2200</v>
      </c>
      <c r="H10" s="25">
        <v>18</v>
      </c>
      <c r="I10" s="21">
        <v>0.22</v>
      </c>
      <c r="J10" s="26">
        <f t="shared" si="1"/>
        <v>2200</v>
      </c>
      <c r="L10" s="25">
        <v>30</v>
      </c>
      <c r="M10" s="21">
        <v>0.22</v>
      </c>
      <c r="N10" s="26">
        <f t="shared" si="2"/>
        <v>2200</v>
      </c>
      <c r="P10" s="27">
        <v>42</v>
      </c>
      <c r="Q10" s="21">
        <v>0.22</v>
      </c>
      <c r="R10" s="26">
        <f t="shared" si="3"/>
        <v>2200</v>
      </c>
      <c r="T10" s="25">
        <v>54</v>
      </c>
      <c r="U10" s="21">
        <v>0.22</v>
      </c>
      <c r="V10" s="26">
        <f t="shared" si="4"/>
        <v>2200</v>
      </c>
      <c r="X10" s="25">
        <v>66</v>
      </c>
      <c r="Y10" s="21">
        <v>0.22</v>
      </c>
      <c r="Z10" s="26">
        <f t="shared" si="5"/>
        <v>2200</v>
      </c>
      <c r="AB10" s="27">
        <v>78</v>
      </c>
      <c r="AC10" s="21">
        <v>0.22</v>
      </c>
      <c r="AD10" s="26">
        <f t="shared" si="6"/>
        <v>2200</v>
      </c>
      <c r="AF10" s="23">
        <v>90</v>
      </c>
      <c r="AG10" s="21">
        <v>0.22</v>
      </c>
      <c r="AH10" s="26">
        <f t="shared" si="7"/>
        <v>2200</v>
      </c>
      <c r="AJ10" s="2">
        <v>102</v>
      </c>
      <c r="AK10" s="21">
        <v>0.22</v>
      </c>
      <c r="AL10" s="26">
        <f t="shared" si="8"/>
        <v>2200</v>
      </c>
    </row>
    <row r="11" spans="1:38" x14ac:dyDescent="0.25">
      <c r="A11" s="24" t="s">
        <v>25</v>
      </c>
      <c r="B11" s="19">
        <v>10000</v>
      </c>
      <c r="D11" s="20">
        <v>7</v>
      </c>
      <c r="E11" s="21">
        <v>0.22</v>
      </c>
      <c r="F11" s="26">
        <f t="shared" si="0"/>
        <v>2200</v>
      </c>
      <c r="H11" s="20">
        <v>19</v>
      </c>
      <c r="I11" s="21">
        <v>0.22</v>
      </c>
      <c r="J11" s="26">
        <f t="shared" si="1"/>
        <v>2200</v>
      </c>
      <c r="L11" s="20">
        <v>31</v>
      </c>
      <c r="M11" s="21">
        <v>0.22</v>
      </c>
      <c r="N11" s="26">
        <f t="shared" si="2"/>
        <v>2200</v>
      </c>
      <c r="P11" s="25">
        <v>43</v>
      </c>
      <c r="Q11" s="21">
        <v>0.22</v>
      </c>
      <c r="R11" s="26">
        <f t="shared" si="3"/>
        <v>2200</v>
      </c>
      <c r="T11" s="20">
        <v>55</v>
      </c>
      <c r="U11" s="21">
        <v>0.22</v>
      </c>
      <c r="V11" s="26">
        <f t="shared" si="4"/>
        <v>2200</v>
      </c>
      <c r="X11" s="20">
        <v>67</v>
      </c>
      <c r="Y11" s="21">
        <v>0.22</v>
      </c>
      <c r="Z11" s="26">
        <f t="shared" si="5"/>
        <v>2200</v>
      </c>
      <c r="AB11" s="25">
        <v>79</v>
      </c>
      <c r="AC11" s="21">
        <v>0.22</v>
      </c>
      <c r="AD11" s="26">
        <f t="shared" si="6"/>
        <v>2200</v>
      </c>
      <c r="AF11" s="23">
        <v>91</v>
      </c>
      <c r="AG11" s="21">
        <v>0.22</v>
      </c>
      <c r="AH11" s="26">
        <f t="shared" si="7"/>
        <v>2200</v>
      </c>
      <c r="AJ11" s="23">
        <v>103</v>
      </c>
      <c r="AK11" s="21">
        <v>0.22</v>
      </c>
      <c r="AL11" s="26">
        <f t="shared" si="8"/>
        <v>2200</v>
      </c>
    </row>
    <row r="12" spans="1:38" x14ac:dyDescent="0.25">
      <c r="A12" s="24" t="s">
        <v>26</v>
      </c>
      <c r="B12" s="19">
        <v>10000</v>
      </c>
      <c r="D12" s="25">
        <v>8</v>
      </c>
      <c r="E12" s="21">
        <v>0.22</v>
      </c>
      <c r="F12" s="26">
        <f t="shared" si="0"/>
        <v>2200</v>
      </c>
      <c r="H12" s="25">
        <v>20</v>
      </c>
      <c r="I12" s="21">
        <v>0.22</v>
      </c>
      <c r="J12" s="26">
        <f t="shared" si="1"/>
        <v>2200</v>
      </c>
      <c r="L12" s="25">
        <v>32</v>
      </c>
      <c r="M12" s="21">
        <v>0.22</v>
      </c>
      <c r="N12" s="26">
        <f t="shared" si="2"/>
        <v>2200</v>
      </c>
      <c r="P12" s="27">
        <v>44</v>
      </c>
      <c r="Q12" s="21">
        <v>0.22</v>
      </c>
      <c r="R12" s="26">
        <f t="shared" si="3"/>
        <v>2200</v>
      </c>
      <c r="T12" s="25">
        <v>56</v>
      </c>
      <c r="U12" s="21">
        <v>0.22</v>
      </c>
      <c r="V12" s="26">
        <f t="shared" si="4"/>
        <v>2200</v>
      </c>
      <c r="X12" s="25">
        <v>68</v>
      </c>
      <c r="Y12" s="21">
        <v>0.22</v>
      </c>
      <c r="Z12" s="26">
        <f t="shared" si="5"/>
        <v>2200</v>
      </c>
      <c r="AB12" s="27">
        <v>80</v>
      </c>
      <c r="AC12" s="21">
        <v>0.22</v>
      </c>
      <c r="AD12" s="26">
        <f t="shared" si="6"/>
        <v>2200</v>
      </c>
      <c r="AF12" s="23">
        <v>92</v>
      </c>
      <c r="AG12" s="21">
        <v>0.22</v>
      </c>
      <c r="AH12" s="26">
        <f t="shared" si="7"/>
        <v>2200</v>
      </c>
      <c r="AJ12" s="2">
        <v>104</v>
      </c>
      <c r="AK12" s="21">
        <v>0.22</v>
      </c>
      <c r="AL12" s="26">
        <f t="shared" si="8"/>
        <v>2200</v>
      </c>
    </row>
    <row r="13" spans="1:38" x14ac:dyDescent="0.25">
      <c r="A13" s="24" t="s">
        <v>27</v>
      </c>
      <c r="B13" s="19">
        <v>10000</v>
      </c>
      <c r="D13" s="20">
        <v>9</v>
      </c>
      <c r="E13" s="21">
        <v>0.22</v>
      </c>
      <c r="F13" s="26">
        <f t="shared" si="0"/>
        <v>2200</v>
      </c>
      <c r="H13" s="20">
        <v>21</v>
      </c>
      <c r="I13" s="21">
        <v>0.22</v>
      </c>
      <c r="J13" s="26">
        <f t="shared" si="1"/>
        <v>2200</v>
      </c>
      <c r="L13" s="20">
        <v>33</v>
      </c>
      <c r="M13" s="21">
        <v>0.22</v>
      </c>
      <c r="N13" s="26">
        <f t="shared" si="2"/>
        <v>2200</v>
      </c>
      <c r="P13" s="25">
        <v>45</v>
      </c>
      <c r="Q13" s="21">
        <v>0.22</v>
      </c>
      <c r="R13" s="26">
        <f t="shared" si="3"/>
        <v>2200</v>
      </c>
      <c r="T13" s="20">
        <v>57</v>
      </c>
      <c r="U13" s="21">
        <v>0.22</v>
      </c>
      <c r="V13" s="26">
        <f t="shared" si="4"/>
        <v>2200</v>
      </c>
      <c r="X13" s="20">
        <v>69</v>
      </c>
      <c r="Y13" s="21">
        <v>0.22</v>
      </c>
      <c r="Z13" s="26">
        <f t="shared" si="5"/>
        <v>2200</v>
      </c>
      <c r="AB13" s="25">
        <v>81</v>
      </c>
      <c r="AC13" s="21">
        <v>0.22</v>
      </c>
      <c r="AD13" s="26">
        <f t="shared" si="6"/>
        <v>2200</v>
      </c>
      <c r="AF13" s="23">
        <v>93</v>
      </c>
      <c r="AG13" s="21">
        <v>0.22</v>
      </c>
      <c r="AH13" s="26">
        <f t="shared" si="7"/>
        <v>2200</v>
      </c>
      <c r="AJ13" s="23">
        <v>105</v>
      </c>
      <c r="AK13" s="21">
        <v>0.22</v>
      </c>
      <c r="AL13" s="26">
        <f t="shared" si="8"/>
        <v>2200</v>
      </c>
    </row>
    <row r="14" spans="1:38" x14ac:dyDescent="0.25">
      <c r="A14" s="24" t="s">
        <v>28</v>
      </c>
      <c r="B14" s="19">
        <v>10000</v>
      </c>
      <c r="D14" s="25">
        <v>10</v>
      </c>
      <c r="E14" s="21">
        <v>0.22</v>
      </c>
      <c r="F14" s="26">
        <f t="shared" si="0"/>
        <v>2200</v>
      </c>
      <c r="H14" s="25">
        <v>22</v>
      </c>
      <c r="I14" s="21">
        <v>0.22</v>
      </c>
      <c r="J14" s="26">
        <f t="shared" si="1"/>
        <v>2200</v>
      </c>
      <c r="L14" s="25">
        <v>34</v>
      </c>
      <c r="M14" s="21">
        <v>0.22</v>
      </c>
      <c r="N14" s="26">
        <f t="shared" si="2"/>
        <v>2200</v>
      </c>
      <c r="P14" s="27">
        <v>46</v>
      </c>
      <c r="Q14" s="21">
        <v>0.22</v>
      </c>
      <c r="R14" s="26">
        <f t="shared" si="3"/>
        <v>2200</v>
      </c>
      <c r="T14" s="25">
        <v>58</v>
      </c>
      <c r="U14" s="21">
        <v>0.22</v>
      </c>
      <c r="V14" s="26">
        <f t="shared" si="4"/>
        <v>2200</v>
      </c>
      <c r="X14" s="25">
        <v>70</v>
      </c>
      <c r="Y14" s="21">
        <v>0.22</v>
      </c>
      <c r="Z14" s="26">
        <f t="shared" si="5"/>
        <v>2200</v>
      </c>
      <c r="AB14" s="27">
        <v>82</v>
      </c>
      <c r="AC14" s="21">
        <v>0.22</v>
      </c>
      <c r="AD14" s="26">
        <f t="shared" si="6"/>
        <v>2200</v>
      </c>
      <c r="AF14" s="23">
        <v>94</v>
      </c>
      <c r="AG14" s="21">
        <v>0.22</v>
      </c>
      <c r="AH14" s="26">
        <f t="shared" si="7"/>
        <v>2200</v>
      </c>
      <c r="AJ14" s="2">
        <v>106</v>
      </c>
      <c r="AK14" s="21">
        <v>0.22</v>
      </c>
      <c r="AL14" s="26">
        <f t="shared" si="8"/>
        <v>2200</v>
      </c>
    </row>
    <row r="15" spans="1:38" x14ac:dyDescent="0.25">
      <c r="A15" s="24" t="s">
        <v>29</v>
      </c>
      <c r="B15" s="19">
        <v>10000</v>
      </c>
      <c r="D15" s="20">
        <v>11</v>
      </c>
      <c r="E15" s="21">
        <v>0.22</v>
      </c>
      <c r="F15" s="26">
        <f t="shared" si="0"/>
        <v>2200</v>
      </c>
      <c r="H15" s="20">
        <v>23</v>
      </c>
      <c r="I15" s="21">
        <v>0.22</v>
      </c>
      <c r="J15" s="26">
        <f t="shared" si="1"/>
        <v>2200</v>
      </c>
      <c r="L15" s="20">
        <v>35</v>
      </c>
      <c r="M15" s="21">
        <v>0.22</v>
      </c>
      <c r="N15" s="26">
        <f t="shared" si="2"/>
        <v>2200</v>
      </c>
      <c r="P15" s="25">
        <v>47</v>
      </c>
      <c r="Q15" s="21">
        <v>0.22</v>
      </c>
      <c r="R15" s="26">
        <f t="shared" si="3"/>
        <v>2200</v>
      </c>
      <c r="T15" s="20">
        <v>59</v>
      </c>
      <c r="U15" s="21">
        <v>0.22</v>
      </c>
      <c r="V15" s="26">
        <f t="shared" si="4"/>
        <v>2200</v>
      </c>
      <c r="X15" s="20">
        <v>71</v>
      </c>
      <c r="Y15" s="21">
        <v>0.22</v>
      </c>
      <c r="Z15" s="26">
        <f t="shared" si="5"/>
        <v>2200</v>
      </c>
      <c r="AB15" s="25">
        <v>83</v>
      </c>
      <c r="AC15" s="21">
        <v>0.22</v>
      </c>
      <c r="AD15" s="26">
        <f t="shared" si="6"/>
        <v>2200</v>
      </c>
      <c r="AF15" s="23">
        <v>95</v>
      </c>
      <c r="AG15" s="21">
        <v>0.22</v>
      </c>
      <c r="AH15" s="26">
        <f t="shared" si="7"/>
        <v>2200</v>
      </c>
      <c r="AJ15" s="23">
        <v>107</v>
      </c>
      <c r="AK15" s="21">
        <v>0.22</v>
      </c>
      <c r="AL15" s="26">
        <f t="shared" si="8"/>
        <v>2200</v>
      </c>
    </row>
    <row r="16" spans="1:38" x14ac:dyDescent="0.25">
      <c r="A16" s="28" t="s">
        <v>30</v>
      </c>
      <c r="B16" s="19">
        <v>10000</v>
      </c>
      <c r="D16" s="25">
        <v>12</v>
      </c>
      <c r="E16" s="21">
        <v>0.22</v>
      </c>
      <c r="F16" s="26">
        <f t="shared" si="0"/>
        <v>2200</v>
      </c>
      <c r="H16" s="25">
        <v>24</v>
      </c>
      <c r="I16" s="21">
        <v>0.22</v>
      </c>
      <c r="J16" s="26">
        <f t="shared" si="1"/>
        <v>2200</v>
      </c>
      <c r="L16" s="29">
        <v>36</v>
      </c>
      <c r="M16" s="21">
        <v>0.22</v>
      </c>
      <c r="N16" s="26">
        <f t="shared" si="2"/>
        <v>2200</v>
      </c>
      <c r="P16" s="27">
        <v>48</v>
      </c>
      <c r="Q16" s="21">
        <v>0.22</v>
      </c>
      <c r="R16" s="26">
        <f t="shared" si="3"/>
        <v>2200</v>
      </c>
      <c r="T16" s="25">
        <v>60</v>
      </c>
      <c r="U16" s="21">
        <v>0.22</v>
      </c>
      <c r="V16" s="26">
        <f t="shared" si="4"/>
        <v>2200</v>
      </c>
      <c r="X16" s="29">
        <v>72</v>
      </c>
      <c r="Y16" s="21">
        <v>0.22</v>
      </c>
      <c r="Z16" s="26">
        <f t="shared" si="5"/>
        <v>2200</v>
      </c>
      <c r="AB16" s="27">
        <v>84</v>
      </c>
      <c r="AC16" s="21">
        <v>0.22</v>
      </c>
      <c r="AD16" s="26">
        <f t="shared" si="6"/>
        <v>2200</v>
      </c>
      <c r="AF16" s="23">
        <v>96</v>
      </c>
      <c r="AG16" s="21">
        <v>0.22</v>
      </c>
      <c r="AH16" s="26">
        <f t="shared" si="7"/>
        <v>2200</v>
      </c>
      <c r="AJ16" s="30">
        <v>108</v>
      </c>
      <c r="AK16" s="21">
        <v>0.22</v>
      </c>
      <c r="AL16" s="26">
        <f t="shared" si="8"/>
        <v>2200</v>
      </c>
    </row>
    <row r="17" spans="1:38" x14ac:dyDescent="0.25">
      <c r="B17" s="31">
        <f>SUM(B5:B16)</f>
        <v>120000</v>
      </c>
      <c r="F17" s="31">
        <f>SUM(F5:F16)</f>
        <v>26400</v>
      </c>
      <c r="J17" s="31">
        <f>SUM(J5:J16)</f>
        <v>26400</v>
      </c>
      <c r="N17" s="31">
        <f>SUM(N5:N16)</f>
        <v>26400</v>
      </c>
      <c r="R17" s="31">
        <f>SUM(R5:R16)</f>
        <v>26400</v>
      </c>
      <c r="V17" s="31">
        <f>SUM(V5:V16)</f>
        <v>26400</v>
      </c>
      <c r="Z17" s="31">
        <f>SUM(Z5:Z16)</f>
        <v>26400</v>
      </c>
      <c r="AD17" s="31">
        <f>SUM(AD5:AD16)</f>
        <v>26400</v>
      </c>
      <c r="AH17" s="31">
        <f>SUM(AH5:AH16)</f>
        <v>26400</v>
      </c>
      <c r="AL17" s="31">
        <f>SUM(AL5:AL16)</f>
        <v>26400</v>
      </c>
    </row>
    <row r="19" spans="1:38" ht="48" x14ac:dyDescent="0.25">
      <c r="A19" s="32" t="s">
        <v>31</v>
      </c>
      <c r="B19" s="33">
        <f>SUM(B5:B16)</f>
        <v>120000</v>
      </c>
      <c r="C19" s="34">
        <f>B19/3</f>
        <v>40000</v>
      </c>
      <c r="D19" s="6" t="s">
        <v>35</v>
      </c>
      <c r="F19" s="35">
        <v>1</v>
      </c>
    </row>
    <row r="20" spans="1:38" x14ac:dyDescent="0.25">
      <c r="B20" s="5"/>
    </row>
    <row r="21" spans="1:38" ht="48" x14ac:dyDescent="0.25">
      <c r="A21" s="32" t="s">
        <v>32</v>
      </c>
      <c r="B21" s="33">
        <f>SUM(F17:AL17)</f>
        <v>237600</v>
      </c>
      <c r="F21" s="36">
        <f>B21/B19</f>
        <v>1.98</v>
      </c>
    </row>
    <row r="22" spans="1:38" x14ac:dyDescent="0.25">
      <c r="A22" s="37"/>
      <c r="B22" s="38">
        <f>SUM(B19+B21)</f>
        <v>357600</v>
      </c>
    </row>
  </sheetData>
  <mergeCells count="15">
    <mergeCell ref="C5:C6"/>
    <mergeCell ref="L2:N2"/>
    <mergeCell ref="X2:Z2"/>
    <mergeCell ref="AJ2:AL2"/>
    <mergeCell ref="A3:B3"/>
    <mergeCell ref="C3:C4"/>
    <mergeCell ref="D3:F3"/>
    <mergeCell ref="H3:J3"/>
    <mergeCell ref="L3:N3"/>
    <mergeCell ref="P3:R3"/>
    <mergeCell ref="T3:V3"/>
    <mergeCell ref="X3:Z3"/>
    <mergeCell ref="AB3:AD3"/>
    <mergeCell ref="AF3:AH3"/>
    <mergeCell ref="AJ3:AL3"/>
  </mergeCells>
  <pageMargins left="0.7" right="0.7" top="0.75" bottom="0.75"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22"/>
  <sheetViews>
    <sheetView showGridLines="0" zoomScale="98" zoomScaleNormal="98" workbookViewId="0">
      <selection activeCell="R5" sqref="R5"/>
    </sheetView>
  </sheetViews>
  <sheetFormatPr defaultRowHeight="15" x14ac:dyDescent="0.25"/>
  <cols>
    <col min="1" max="1" width="8" style="5" customWidth="1"/>
    <col min="2" max="2" width="9.7109375" style="6" customWidth="1"/>
    <col min="3" max="3" width="11.7109375" style="5" customWidth="1"/>
    <col min="4" max="4" width="6.7109375" style="7" customWidth="1"/>
    <col min="5" max="5" width="4" style="5" customWidth="1"/>
    <col min="6" max="6" width="10.140625" style="6" customWidth="1"/>
    <col min="7" max="7" width="2.42578125" style="5" customWidth="1"/>
    <col min="8" max="8" width="5.5703125" style="8" customWidth="1"/>
    <col min="9" max="9" width="4" style="5" customWidth="1"/>
    <col min="10" max="10" width="9.7109375" style="6" customWidth="1"/>
    <col min="11" max="11" width="1" style="5" customWidth="1"/>
    <col min="12" max="12" width="5.5703125" style="7" customWidth="1"/>
    <col min="13" max="13" width="4" style="5" customWidth="1"/>
    <col min="14" max="14" width="9.7109375" style="6" customWidth="1"/>
    <col min="15" max="15" width="0.85546875" style="5" customWidth="1"/>
    <col min="16" max="16" width="5.5703125" style="7" customWidth="1"/>
    <col min="17" max="17" width="4" style="5" customWidth="1"/>
    <col min="18" max="18" width="9.42578125" style="6" customWidth="1"/>
    <col min="19" max="19" width="1.140625" style="5" customWidth="1"/>
    <col min="20" max="20" width="5.5703125" style="7" customWidth="1"/>
    <col min="21" max="21" width="4" style="5" customWidth="1"/>
    <col min="22" max="22" width="10" style="6" customWidth="1"/>
    <col min="23" max="23" width="1.28515625" style="5" customWidth="1"/>
    <col min="24" max="24" width="5.5703125" style="5" customWidth="1"/>
    <col min="25" max="25" width="4" style="5" customWidth="1"/>
    <col min="26" max="26" width="9.7109375" style="6" customWidth="1"/>
    <col min="27" max="27" width="1" style="5" customWidth="1"/>
    <col min="28" max="28" width="6.28515625" style="5" customWidth="1"/>
    <col min="29" max="29" width="4.140625" style="5" customWidth="1"/>
    <col min="30" max="30" width="9.42578125" style="6" customWidth="1"/>
    <col min="31" max="31" width="0.85546875" style="5" customWidth="1"/>
    <col min="32" max="32" width="5.5703125" style="5" customWidth="1"/>
    <col min="33" max="33" width="4" style="5" customWidth="1"/>
    <col min="34" max="34" width="9.7109375" style="6" customWidth="1"/>
    <col min="35" max="35" width="1.140625" style="5" customWidth="1"/>
    <col min="36" max="36" width="6.28515625" style="5" customWidth="1"/>
    <col min="37" max="37" width="4" style="5" customWidth="1"/>
    <col min="38" max="38" width="9.7109375" style="6" customWidth="1"/>
    <col min="39" max="39" width="1.42578125" customWidth="1"/>
    <col min="40" max="40" width="5.7109375" customWidth="1"/>
    <col min="41" max="41" width="4.42578125" hidden="1" customWidth="1"/>
    <col min="42" max="42" width="5.7109375" customWidth="1"/>
    <col min="43" max="1025" width="8.5703125" customWidth="1"/>
  </cols>
  <sheetData>
    <row r="1" spans="1:38" ht="15.75" x14ac:dyDescent="0.25">
      <c r="A1" s="9"/>
    </row>
    <row r="2" spans="1:38" ht="24.75" customHeight="1" x14ac:dyDescent="0.25">
      <c r="B2" s="5"/>
      <c r="D2" s="5"/>
      <c r="E2" s="39" t="s">
        <v>36</v>
      </c>
      <c r="H2" s="5"/>
      <c r="I2" s="40"/>
      <c r="L2" s="173" t="s">
        <v>37</v>
      </c>
      <c r="M2" s="173"/>
      <c r="N2" s="173"/>
      <c r="X2" s="173" t="s">
        <v>37</v>
      </c>
      <c r="Y2" s="173"/>
      <c r="Z2" s="173"/>
      <c r="AJ2" s="173" t="s">
        <v>37</v>
      </c>
      <c r="AK2" s="173"/>
      <c r="AL2" s="173"/>
    </row>
    <row r="3" spans="1:38" s="11" customFormat="1" ht="38.25" customHeight="1" x14ac:dyDescent="0.25">
      <c r="A3" s="177" t="s">
        <v>2</v>
      </c>
      <c r="B3" s="177"/>
      <c r="C3" s="180" t="s">
        <v>3</v>
      </c>
      <c r="D3" s="176" t="s">
        <v>4</v>
      </c>
      <c r="E3" s="176"/>
      <c r="F3" s="176"/>
      <c r="G3" s="10"/>
      <c r="H3" s="177" t="s">
        <v>5</v>
      </c>
      <c r="I3" s="177"/>
      <c r="J3" s="177"/>
      <c r="K3" s="10"/>
      <c r="L3" s="177" t="s">
        <v>6</v>
      </c>
      <c r="M3" s="177"/>
      <c r="N3" s="177"/>
      <c r="O3" s="10"/>
      <c r="P3" s="177" t="s">
        <v>7</v>
      </c>
      <c r="Q3" s="177"/>
      <c r="R3" s="177"/>
      <c r="S3" s="10"/>
      <c r="T3" s="177" t="s">
        <v>8</v>
      </c>
      <c r="U3" s="177"/>
      <c r="V3" s="177"/>
      <c r="W3" s="10"/>
      <c r="X3" s="177" t="s">
        <v>9</v>
      </c>
      <c r="Y3" s="177"/>
      <c r="Z3" s="177"/>
      <c r="AA3" s="10"/>
      <c r="AB3" s="177" t="s">
        <v>10</v>
      </c>
      <c r="AC3" s="177"/>
      <c r="AD3" s="177"/>
      <c r="AE3" s="10"/>
      <c r="AF3" s="177" t="s">
        <v>11</v>
      </c>
      <c r="AG3" s="177"/>
      <c r="AH3" s="177"/>
      <c r="AI3" s="10"/>
      <c r="AJ3" s="177" t="s">
        <v>12</v>
      </c>
      <c r="AK3" s="177"/>
      <c r="AL3" s="177"/>
    </row>
    <row r="4" spans="1:38" s="17" customFormat="1" ht="41.25" customHeight="1" x14ac:dyDescent="0.25">
      <c r="A4" s="41" t="s">
        <v>13</v>
      </c>
      <c r="B4" s="41" t="s">
        <v>14</v>
      </c>
      <c r="C4" s="180"/>
      <c r="D4" s="14" t="s">
        <v>15</v>
      </c>
      <c r="E4" s="14" t="s">
        <v>16</v>
      </c>
      <c r="F4" s="15" t="s">
        <v>17</v>
      </c>
      <c r="G4" s="16"/>
      <c r="H4" s="14" t="s">
        <v>15</v>
      </c>
      <c r="I4" s="14" t="s">
        <v>16</v>
      </c>
      <c r="J4" s="15" t="s">
        <v>17</v>
      </c>
      <c r="K4" s="16"/>
      <c r="L4" s="14" t="s">
        <v>15</v>
      </c>
      <c r="M4" s="14" t="s">
        <v>16</v>
      </c>
      <c r="N4" s="15" t="s">
        <v>17</v>
      </c>
      <c r="O4" s="16"/>
      <c r="P4" s="14" t="s">
        <v>15</v>
      </c>
      <c r="Q4" s="14" t="s">
        <v>16</v>
      </c>
      <c r="R4" s="15" t="s">
        <v>17</v>
      </c>
      <c r="S4" s="16"/>
      <c r="T4" s="14" t="s">
        <v>15</v>
      </c>
      <c r="U4" s="14" t="s">
        <v>16</v>
      </c>
      <c r="V4" s="15" t="s">
        <v>17</v>
      </c>
      <c r="W4" s="16"/>
      <c r="X4" s="14" t="s">
        <v>15</v>
      </c>
      <c r="Y4" s="14" t="s">
        <v>16</v>
      </c>
      <c r="Z4" s="15" t="s">
        <v>17</v>
      </c>
      <c r="AA4" s="16"/>
      <c r="AB4" s="14" t="s">
        <v>15</v>
      </c>
      <c r="AC4" s="14" t="s">
        <v>16</v>
      </c>
      <c r="AD4" s="15" t="s">
        <v>17</v>
      </c>
      <c r="AE4" s="16"/>
      <c r="AF4" s="14" t="s">
        <v>15</v>
      </c>
      <c r="AG4" s="14" t="s">
        <v>16</v>
      </c>
      <c r="AH4" s="15" t="s">
        <v>17</v>
      </c>
      <c r="AI4" s="16"/>
      <c r="AJ4" s="14" t="s">
        <v>15</v>
      </c>
      <c r="AK4" s="14" t="s">
        <v>16</v>
      </c>
      <c r="AL4" s="15" t="s">
        <v>17</v>
      </c>
    </row>
    <row r="5" spans="1:38" s="17" customFormat="1" ht="41.25" customHeight="1" x14ac:dyDescent="0.25">
      <c r="A5" s="23" t="s">
        <v>18</v>
      </c>
      <c r="B5" s="42">
        <v>1000</v>
      </c>
      <c r="C5" s="179" t="s">
        <v>38</v>
      </c>
      <c r="D5" s="20">
        <v>1</v>
      </c>
      <c r="E5" s="21">
        <v>0.2</v>
      </c>
      <c r="F5" s="22">
        <f t="shared" ref="F5:F16" si="0">$B5*E5</f>
        <v>200</v>
      </c>
      <c r="G5" s="16"/>
      <c r="H5" s="20">
        <v>13</v>
      </c>
      <c r="I5" s="21">
        <v>0.2</v>
      </c>
      <c r="J5" s="22">
        <f t="shared" ref="J5:J16" si="1">$B5*I5</f>
        <v>200</v>
      </c>
      <c r="K5" s="16"/>
      <c r="L5" s="20">
        <v>25</v>
      </c>
      <c r="M5" s="21">
        <v>0.2</v>
      </c>
      <c r="N5" s="22">
        <f t="shared" ref="N5:N16" si="2">$B5*M5</f>
        <v>200</v>
      </c>
      <c r="O5" s="16"/>
      <c r="P5" s="20">
        <v>37</v>
      </c>
      <c r="Q5" s="43">
        <v>0.2</v>
      </c>
      <c r="R5" s="22">
        <f t="shared" ref="R5:R16" si="3">$B5*Q5</f>
        <v>200</v>
      </c>
      <c r="S5" s="16"/>
      <c r="T5" s="20">
        <v>49</v>
      </c>
      <c r="U5" s="21">
        <v>0.2</v>
      </c>
      <c r="V5" s="22">
        <f t="shared" ref="V5:V16" si="4">$B5*U5</f>
        <v>200</v>
      </c>
      <c r="W5" s="16"/>
      <c r="X5" s="20">
        <v>61</v>
      </c>
      <c r="Y5" s="21">
        <v>0.2</v>
      </c>
      <c r="Z5" s="22">
        <f t="shared" ref="Z5:Z16" si="5">$B5*Y5</f>
        <v>200</v>
      </c>
      <c r="AA5" s="16"/>
      <c r="AB5" s="20">
        <v>73</v>
      </c>
      <c r="AC5" s="43">
        <v>0.2</v>
      </c>
      <c r="AD5" s="22">
        <f t="shared" ref="AD5:AD16" si="6">$B5*AC5</f>
        <v>200</v>
      </c>
      <c r="AE5" s="16"/>
      <c r="AF5" s="23">
        <v>85</v>
      </c>
      <c r="AG5" s="21">
        <v>0.2</v>
      </c>
      <c r="AH5" s="22">
        <f t="shared" ref="AH5:AH16" si="7">$B5*AG5</f>
        <v>200</v>
      </c>
      <c r="AI5" s="16"/>
      <c r="AJ5" s="23">
        <v>97</v>
      </c>
      <c r="AK5" s="21">
        <v>0.2</v>
      </c>
      <c r="AL5" s="22">
        <f t="shared" ref="AL5:AL16" si="8">$B5*AK5</f>
        <v>200</v>
      </c>
    </row>
    <row r="6" spans="1:38" ht="20.25" customHeight="1" x14ac:dyDescent="0.25">
      <c r="A6" s="2" t="s">
        <v>20</v>
      </c>
      <c r="B6" s="44">
        <v>1000</v>
      </c>
      <c r="C6" s="179"/>
      <c r="D6" s="25">
        <v>2</v>
      </c>
      <c r="E6" s="45">
        <v>0.2</v>
      </c>
      <c r="F6" s="26">
        <f t="shared" si="0"/>
        <v>200</v>
      </c>
      <c r="H6" s="25">
        <v>14</v>
      </c>
      <c r="I6" s="45">
        <v>0.2</v>
      </c>
      <c r="J6" s="26">
        <f t="shared" si="1"/>
        <v>200</v>
      </c>
      <c r="L6" s="25">
        <v>26</v>
      </c>
      <c r="M6" s="45">
        <v>0.2</v>
      </c>
      <c r="N6" s="26">
        <f t="shared" si="2"/>
        <v>200</v>
      </c>
      <c r="P6" s="27">
        <v>38</v>
      </c>
      <c r="Q6" s="45">
        <v>0.2</v>
      </c>
      <c r="R6" s="26">
        <f t="shared" si="3"/>
        <v>200</v>
      </c>
      <c r="T6" s="25">
        <v>50</v>
      </c>
      <c r="U6" s="45">
        <v>0.2</v>
      </c>
      <c r="V6" s="26">
        <f t="shared" si="4"/>
        <v>200</v>
      </c>
      <c r="X6" s="25">
        <v>62</v>
      </c>
      <c r="Y6" s="45">
        <v>0.2</v>
      </c>
      <c r="Z6" s="26">
        <f t="shared" si="5"/>
        <v>200</v>
      </c>
      <c r="AB6" s="27">
        <v>74</v>
      </c>
      <c r="AC6" s="45">
        <v>0.2</v>
      </c>
      <c r="AD6" s="26">
        <f t="shared" si="6"/>
        <v>200</v>
      </c>
      <c r="AF6" s="23">
        <v>86</v>
      </c>
      <c r="AG6" s="45">
        <v>0.2</v>
      </c>
      <c r="AH6" s="26">
        <f t="shared" si="7"/>
        <v>200</v>
      </c>
      <c r="AJ6" s="2">
        <v>98</v>
      </c>
      <c r="AK6" s="45">
        <v>0.2</v>
      </c>
      <c r="AL6" s="26">
        <f t="shared" si="8"/>
        <v>200</v>
      </c>
    </row>
    <row r="7" spans="1:38" x14ac:dyDescent="0.25">
      <c r="A7" s="2" t="s">
        <v>21</v>
      </c>
      <c r="B7" s="2">
        <v>1000</v>
      </c>
      <c r="D7" s="20">
        <v>3</v>
      </c>
      <c r="E7" s="45">
        <v>0.2</v>
      </c>
      <c r="F7" s="26">
        <f t="shared" si="0"/>
        <v>200</v>
      </c>
      <c r="H7" s="20">
        <v>15</v>
      </c>
      <c r="I7" s="45">
        <v>0.2</v>
      </c>
      <c r="J7" s="26">
        <f t="shared" si="1"/>
        <v>200</v>
      </c>
      <c r="L7" s="20">
        <v>27</v>
      </c>
      <c r="M7" s="45">
        <v>0.2</v>
      </c>
      <c r="N7" s="26">
        <f t="shared" si="2"/>
        <v>200</v>
      </c>
      <c r="P7" s="25">
        <v>39</v>
      </c>
      <c r="Q7" s="45">
        <v>0.2</v>
      </c>
      <c r="R7" s="26">
        <f t="shared" si="3"/>
        <v>200</v>
      </c>
      <c r="T7" s="20">
        <v>51</v>
      </c>
      <c r="U7" s="45">
        <v>0.2</v>
      </c>
      <c r="V7" s="26">
        <f t="shared" si="4"/>
        <v>200</v>
      </c>
      <c r="X7" s="20">
        <v>63</v>
      </c>
      <c r="Y7" s="45">
        <v>0.2</v>
      </c>
      <c r="Z7" s="26">
        <f t="shared" si="5"/>
        <v>200</v>
      </c>
      <c r="AB7" s="25">
        <v>75</v>
      </c>
      <c r="AC7" s="45">
        <v>0.2</v>
      </c>
      <c r="AD7" s="26">
        <f t="shared" si="6"/>
        <v>200</v>
      </c>
      <c r="AF7" s="23">
        <v>87</v>
      </c>
      <c r="AG7" s="45">
        <v>0.2</v>
      </c>
      <c r="AH7" s="26">
        <f t="shared" si="7"/>
        <v>200</v>
      </c>
      <c r="AJ7" s="23">
        <v>99</v>
      </c>
      <c r="AK7" s="45">
        <v>0.2</v>
      </c>
      <c r="AL7" s="26">
        <f t="shared" si="8"/>
        <v>200</v>
      </c>
    </row>
    <row r="8" spans="1:38" x14ac:dyDescent="0.25">
      <c r="A8" s="2" t="s">
        <v>22</v>
      </c>
      <c r="B8" s="2">
        <v>1000</v>
      </c>
      <c r="D8" s="25">
        <v>4</v>
      </c>
      <c r="E8" s="45">
        <v>0.2</v>
      </c>
      <c r="F8" s="26">
        <f t="shared" si="0"/>
        <v>200</v>
      </c>
      <c r="H8" s="25">
        <v>16</v>
      </c>
      <c r="I8" s="45">
        <v>0.2</v>
      </c>
      <c r="J8" s="26">
        <f t="shared" si="1"/>
        <v>200</v>
      </c>
      <c r="L8" s="25">
        <v>28</v>
      </c>
      <c r="M8" s="45">
        <v>0.2</v>
      </c>
      <c r="N8" s="26">
        <f t="shared" si="2"/>
        <v>200</v>
      </c>
      <c r="P8" s="27">
        <v>40</v>
      </c>
      <c r="Q8" s="45">
        <v>0.2</v>
      </c>
      <c r="R8" s="26">
        <f t="shared" si="3"/>
        <v>200</v>
      </c>
      <c r="T8" s="25">
        <v>52</v>
      </c>
      <c r="U8" s="45">
        <v>0.2</v>
      </c>
      <c r="V8" s="26">
        <f t="shared" si="4"/>
        <v>200</v>
      </c>
      <c r="X8" s="25">
        <v>64</v>
      </c>
      <c r="Y8" s="45">
        <v>0.2</v>
      </c>
      <c r="Z8" s="26">
        <f t="shared" si="5"/>
        <v>200</v>
      </c>
      <c r="AB8" s="27">
        <v>76</v>
      </c>
      <c r="AC8" s="45">
        <v>0.2</v>
      </c>
      <c r="AD8" s="26">
        <f t="shared" si="6"/>
        <v>200</v>
      </c>
      <c r="AF8" s="23">
        <v>88</v>
      </c>
      <c r="AG8" s="45">
        <v>0.2</v>
      </c>
      <c r="AH8" s="26">
        <f t="shared" si="7"/>
        <v>200</v>
      </c>
      <c r="AJ8" s="2">
        <v>100</v>
      </c>
      <c r="AK8" s="45">
        <v>0.2</v>
      </c>
      <c r="AL8" s="26">
        <f t="shared" si="8"/>
        <v>200</v>
      </c>
    </row>
    <row r="9" spans="1:38" x14ac:dyDescent="0.25">
      <c r="A9" s="2" t="s">
        <v>23</v>
      </c>
      <c r="B9" s="2">
        <v>1000</v>
      </c>
      <c r="D9" s="20">
        <v>5</v>
      </c>
      <c r="E9" s="45">
        <v>0.2</v>
      </c>
      <c r="F9" s="26">
        <f t="shared" si="0"/>
        <v>200</v>
      </c>
      <c r="H9" s="20">
        <v>17</v>
      </c>
      <c r="I9" s="45">
        <v>0.2</v>
      </c>
      <c r="J9" s="26">
        <f t="shared" si="1"/>
        <v>200</v>
      </c>
      <c r="L9" s="20">
        <v>29</v>
      </c>
      <c r="M9" s="45">
        <v>0.2</v>
      </c>
      <c r="N9" s="26">
        <f t="shared" si="2"/>
        <v>200</v>
      </c>
      <c r="P9" s="25">
        <v>41</v>
      </c>
      <c r="Q9" s="45">
        <v>0.2</v>
      </c>
      <c r="R9" s="26">
        <f t="shared" si="3"/>
        <v>200</v>
      </c>
      <c r="T9" s="20">
        <v>53</v>
      </c>
      <c r="U9" s="45">
        <v>0.2</v>
      </c>
      <c r="V9" s="26">
        <f t="shared" si="4"/>
        <v>200</v>
      </c>
      <c r="X9" s="20">
        <v>65</v>
      </c>
      <c r="Y9" s="45">
        <v>0.2</v>
      </c>
      <c r="Z9" s="26">
        <f t="shared" si="5"/>
        <v>200</v>
      </c>
      <c r="AB9" s="25">
        <v>77</v>
      </c>
      <c r="AC9" s="45">
        <v>0.2</v>
      </c>
      <c r="AD9" s="26">
        <f t="shared" si="6"/>
        <v>200</v>
      </c>
      <c r="AF9" s="23">
        <v>89</v>
      </c>
      <c r="AG9" s="45">
        <v>0.2</v>
      </c>
      <c r="AH9" s="26">
        <f t="shared" si="7"/>
        <v>200</v>
      </c>
      <c r="AJ9" s="23">
        <v>101</v>
      </c>
      <c r="AK9" s="45">
        <v>0.2</v>
      </c>
      <c r="AL9" s="26">
        <f t="shared" si="8"/>
        <v>200</v>
      </c>
    </row>
    <row r="10" spans="1:38" x14ac:dyDescent="0.25">
      <c r="A10" s="2" t="s">
        <v>24</v>
      </c>
      <c r="B10" s="2">
        <v>1000</v>
      </c>
      <c r="D10" s="25">
        <v>6</v>
      </c>
      <c r="E10" s="45">
        <v>0.2</v>
      </c>
      <c r="F10" s="26">
        <f t="shared" si="0"/>
        <v>200</v>
      </c>
      <c r="H10" s="25">
        <v>18</v>
      </c>
      <c r="I10" s="45">
        <v>0.2</v>
      </c>
      <c r="J10" s="26">
        <f t="shared" si="1"/>
        <v>200</v>
      </c>
      <c r="L10" s="25">
        <v>30</v>
      </c>
      <c r="M10" s="45">
        <v>0.2</v>
      </c>
      <c r="N10" s="26">
        <f t="shared" si="2"/>
        <v>200</v>
      </c>
      <c r="P10" s="27">
        <v>42</v>
      </c>
      <c r="Q10" s="45">
        <v>0.2</v>
      </c>
      <c r="R10" s="26">
        <f t="shared" si="3"/>
        <v>200</v>
      </c>
      <c r="T10" s="25">
        <v>54</v>
      </c>
      <c r="U10" s="45">
        <v>0.2</v>
      </c>
      <c r="V10" s="26">
        <f t="shared" si="4"/>
        <v>200</v>
      </c>
      <c r="X10" s="25">
        <v>66</v>
      </c>
      <c r="Y10" s="45">
        <v>0.2</v>
      </c>
      <c r="Z10" s="26">
        <f t="shared" si="5"/>
        <v>200</v>
      </c>
      <c r="AB10" s="27">
        <v>78</v>
      </c>
      <c r="AC10" s="45">
        <v>0.2</v>
      </c>
      <c r="AD10" s="26">
        <f t="shared" si="6"/>
        <v>200</v>
      </c>
      <c r="AF10" s="23">
        <v>90</v>
      </c>
      <c r="AG10" s="45">
        <v>0.2</v>
      </c>
      <c r="AH10" s="26">
        <f t="shared" si="7"/>
        <v>200</v>
      </c>
      <c r="AJ10" s="2">
        <v>102</v>
      </c>
      <c r="AK10" s="45">
        <v>0.2</v>
      </c>
      <c r="AL10" s="26">
        <f t="shared" si="8"/>
        <v>200</v>
      </c>
    </row>
    <row r="11" spans="1:38" x14ac:dyDescent="0.25">
      <c r="A11" s="2" t="s">
        <v>25</v>
      </c>
      <c r="B11" s="2">
        <v>1000</v>
      </c>
      <c r="D11" s="20">
        <v>7</v>
      </c>
      <c r="E11" s="45">
        <v>0.2</v>
      </c>
      <c r="F11" s="26">
        <f t="shared" si="0"/>
        <v>200</v>
      </c>
      <c r="H11" s="20">
        <v>19</v>
      </c>
      <c r="I11" s="45">
        <v>0.2</v>
      </c>
      <c r="J11" s="26">
        <f t="shared" si="1"/>
        <v>200</v>
      </c>
      <c r="L11" s="20">
        <v>31</v>
      </c>
      <c r="M11" s="45">
        <v>0.2</v>
      </c>
      <c r="N11" s="26">
        <f t="shared" si="2"/>
        <v>200</v>
      </c>
      <c r="P11" s="25">
        <v>43</v>
      </c>
      <c r="Q11" s="45">
        <v>0.2</v>
      </c>
      <c r="R11" s="26">
        <f t="shared" si="3"/>
        <v>200</v>
      </c>
      <c r="T11" s="20">
        <v>55</v>
      </c>
      <c r="U11" s="45">
        <v>0.2</v>
      </c>
      <c r="V11" s="26">
        <f t="shared" si="4"/>
        <v>200</v>
      </c>
      <c r="X11" s="20">
        <v>67</v>
      </c>
      <c r="Y11" s="45">
        <v>0.2</v>
      </c>
      <c r="Z11" s="26">
        <f t="shared" si="5"/>
        <v>200</v>
      </c>
      <c r="AB11" s="25">
        <v>79</v>
      </c>
      <c r="AC11" s="45">
        <v>0.2</v>
      </c>
      <c r="AD11" s="26">
        <f t="shared" si="6"/>
        <v>200</v>
      </c>
      <c r="AF11" s="23">
        <v>91</v>
      </c>
      <c r="AG11" s="45">
        <v>0.2</v>
      </c>
      <c r="AH11" s="26">
        <f t="shared" si="7"/>
        <v>200</v>
      </c>
      <c r="AJ11" s="23">
        <v>103</v>
      </c>
      <c r="AK11" s="45">
        <v>0.2</v>
      </c>
      <c r="AL11" s="26">
        <f t="shared" si="8"/>
        <v>200</v>
      </c>
    </row>
    <row r="12" spans="1:38" x14ac:dyDescent="0.25">
      <c r="A12" s="2" t="s">
        <v>26</v>
      </c>
      <c r="B12" s="2">
        <v>1000</v>
      </c>
      <c r="D12" s="25">
        <v>8</v>
      </c>
      <c r="E12" s="45">
        <v>0.2</v>
      </c>
      <c r="F12" s="26">
        <f t="shared" si="0"/>
        <v>200</v>
      </c>
      <c r="H12" s="25">
        <v>20</v>
      </c>
      <c r="I12" s="45">
        <v>0.2</v>
      </c>
      <c r="J12" s="26">
        <f t="shared" si="1"/>
        <v>200</v>
      </c>
      <c r="L12" s="25">
        <v>32</v>
      </c>
      <c r="M12" s="45">
        <v>0.2</v>
      </c>
      <c r="N12" s="26">
        <f t="shared" si="2"/>
        <v>200</v>
      </c>
      <c r="P12" s="27">
        <v>44</v>
      </c>
      <c r="Q12" s="45">
        <v>0.2</v>
      </c>
      <c r="R12" s="26">
        <f t="shared" si="3"/>
        <v>200</v>
      </c>
      <c r="T12" s="25">
        <v>56</v>
      </c>
      <c r="U12" s="45">
        <v>0.2</v>
      </c>
      <c r="V12" s="26">
        <f t="shared" si="4"/>
        <v>200</v>
      </c>
      <c r="X12" s="25">
        <v>68</v>
      </c>
      <c r="Y12" s="45">
        <v>0.2</v>
      </c>
      <c r="Z12" s="26">
        <f t="shared" si="5"/>
        <v>200</v>
      </c>
      <c r="AB12" s="27">
        <v>80</v>
      </c>
      <c r="AC12" s="45">
        <v>0.2</v>
      </c>
      <c r="AD12" s="26">
        <f t="shared" si="6"/>
        <v>200</v>
      </c>
      <c r="AF12" s="23">
        <v>92</v>
      </c>
      <c r="AG12" s="45">
        <v>0.2</v>
      </c>
      <c r="AH12" s="26">
        <f t="shared" si="7"/>
        <v>200</v>
      </c>
      <c r="AJ12" s="2">
        <v>104</v>
      </c>
      <c r="AK12" s="45">
        <v>0.2</v>
      </c>
      <c r="AL12" s="26">
        <f t="shared" si="8"/>
        <v>200</v>
      </c>
    </row>
    <row r="13" spans="1:38" x14ac:dyDescent="0.25">
      <c r="A13" s="2" t="s">
        <v>27</v>
      </c>
      <c r="B13" s="2">
        <v>1000</v>
      </c>
      <c r="D13" s="20">
        <v>9</v>
      </c>
      <c r="E13" s="45">
        <v>0.2</v>
      </c>
      <c r="F13" s="26">
        <f t="shared" si="0"/>
        <v>200</v>
      </c>
      <c r="H13" s="20">
        <v>21</v>
      </c>
      <c r="I13" s="45">
        <v>0.2</v>
      </c>
      <c r="J13" s="26">
        <f t="shared" si="1"/>
        <v>200</v>
      </c>
      <c r="L13" s="20">
        <v>33</v>
      </c>
      <c r="M13" s="45">
        <v>0.2</v>
      </c>
      <c r="N13" s="26">
        <f t="shared" si="2"/>
        <v>200</v>
      </c>
      <c r="P13" s="25">
        <v>45</v>
      </c>
      <c r="Q13" s="45">
        <v>0.2</v>
      </c>
      <c r="R13" s="26">
        <f t="shared" si="3"/>
        <v>200</v>
      </c>
      <c r="T13" s="20">
        <v>57</v>
      </c>
      <c r="U13" s="45">
        <v>0.2</v>
      </c>
      <c r="V13" s="26">
        <f t="shared" si="4"/>
        <v>200</v>
      </c>
      <c r="X13" s="20">
        <v>69</v>
      </c>
      <c r="Y13" s="45">
        <v>0.2</v>
      </c>
      <c r="Z13" s="26">
        <f t="shared" si="5"/>
        <v>200</v>
      </c>
      <c r="AB13" s="25">
        <v>81</v>
      </c>
      <c r="AC13" s="45">
        <v>0.2</v>
      </c>
      <c r="AD13" s="26">
        <f t="shared" si="6"/>
        <v>200</v>
      </c>
      <c r="AF13" s="23">
        <v>93</v>
      </c>
      <c r="AG13" s="45">
        <v>0.2</v>
      </c>
      <c r="AH13" s="26">
        <f t="shared" si="7"/>
        <v>200</v>
      </c>
      <c r="AJ13" s="23">
        <v>105</v>
      </c>
      <c r="AK13" s="45">
        <v>0.2</v>
      </c>
      <c r="AL13" s="26">
        <f t="shared" si="8"/>
        <v>200</v>
      </c>
    </row>
    <row r="14" spans="1:38" x14ac:dyDescent="0.25">
      <c r="A14" s="2" t="s">
        <v>28</v>
      </c>
      <c r="B14" s="2">
        <v>1000</v>
      </c>
      <c r="D14" s="25">
        <v>10</v>
      </c>
      <c r="E14" s="45">
        <v>0.2</v>
      </c>
      <c r="F14" s="26">
        <f t="shared" si="0"/>
        <v>200</v>
      </c>
      <c r="H14" s="25">
        <v>22</v>
      </c>
      <c r="I14" s="45">
        <v>0.2</v>
      </c>
      <c r="J14" s="26">
        <f t="shared" si="1"/>
        <v>200</v>
      </c>
      <c r="L14" s="25">
        <v>34</v>
      </c>
      <c r="M14" s="45">
        <v>0.2</v>
      </c>
      <c r="N14" s="26">
        <f t="shared" si="2"/>
        <v>200</v>
      </c>
      <c r="P14" s="27">
        <v>46</v>
      </c>
      <c r="Q14" s="45">
        <v>0.2</v>
      </c>
      <c r="R14" s="26">
        <f t="shared" si="3"/>
        <v>200</v>
      </c>
      <c r="T14" s="25">
        <v>58</v>
      </c>
      <c r="U14" s="45">
        <v>0.2</v>
      </c>
      <c r="V14" s="26">
        <f t="shared" si="4"/>
        <v>200</v>
      </c>
      <c r="X14" s="25">
        <v>70</v>
      </c>
      <c r="Y14" s="45">
        <v>0.2</v>
      </c>
      <c r="Z14" s="26">
        <f t="shared" si="5"/>
        <v>200</v>
      </c>
      <c r="AB14" s="27">
        <v>82</v>
      </c>
      <c r="AC14" s="45">
        <v>0.2</v>
      </c>
      <c r="AD14" s="26">
        <f t="shared" si="6"/>
        <v>200</v>
      </c>
      <c r="AF14" s="23">
        <v>94</v>
      </c>
      <c r="AG14" s="45">
        <v>0.2</v>
      </c>
      <c r="AH14" s="26">
        <f t="shared" si="7"/>
        <v>200</v>
      </c>
      <c r="AJ14" s="2">
        <v>106</v>
      </c>
      <c r="AK14" s="45">
        <v>0.2</v>
      </c>
      <c r="AL14" s="26">
        <f t="shared" si="8"/>
        <v>200</v>
      </c>
    </row>
    <row r="15" spans="1:38" x14ac:dyDescent="0.25">
      <c r="A15" s="2" t="s">
        <v>29</v>
      </c>
      <c r="B15" s="2">
        <v>1000</v>
      </c>
      <c r="D15" s="20">
        <v>11</v>
      </c>
      <c r="E15" s="45">
        <v>0.2</v>
      </c>
      <c r="F15" s="26">
        <f t="shared" si="0"/>
        <v>200</v>
      </c>
      <c r="H15" s="20">
        <v>23</v>
      </c>
      <c r="I15" s="45">
        <v>0.2</v>
      </c>
      <c r="J15" s="26">
        <f t="shared" si="1"/>
        <v>200</v>
      </c>
      <c r="L15" s="20">
        <v>35</v>
      </c>
      <c r="M15" s="45">
        <v>0.2</v>
      </c>
      <c r="N15" s="26">
        <f t="shared" si="2"/>
        <v>200</v>
      </c>
      <c r="P15" s="25">
        <v>47</v>
      </c>
      <c r="Q15" s="45">
        <v>0.2</v>
      </c>
      <c r="R15" s="26">
        <f t="shared" si="3"/>
        <v>200</v>
      </c>
      <c r="T15" s="20">
        <v>59</v>
      </c>
      <c r="U15" s="45">
        <v>0.2</v>
      </c>
      <c r="V15" s="26">
        <f t="shared" si="4"/>
        <v>200</v>
      </c>
      <c r="X15" s="20">
        <v>71</v>
      </c>
      <c r="Y15" s="45">
        <v>0.2</v>
      </c>
      <c r="Z15" s="26">
        <f t="shared" si="5"/>
        <v>200</v>
      </c>
      <c r="AB15" s="25">
        <v>83</v>
      </c>
      <c r="AC15" s="45">
        <v>0.2</v>
      </c>
      <c r="AD15" s="26">
        <f t="shared" si="6"/>
        <v>200</v>
      </c>
      <c r="AF15" s="23">
        <v>95</v>
      </c>
      <c r="AG15" s="45">
        <v>0.2</v>
      </c>
      <c r="AH15" s="26">
        <f t="shared" si="7"/>
        <v>200</v>
      </c>
      <c r="AJ15" s="23">
        <v>107</v>
      </c>
      <c r="AK15" s="45">
        <v>0.2</v>
      </c>
      <c r="AL15" s="26">
        <f t="shared" si="8"/>
        <v>200</v>
      </c>
    </row>
    <row r="16" spans="1:38" x14ac:dyDescent="0.25">
      <c r="A16" s="2" t="s">
        <v>30</v>
      </c>
      <c r="B16" s="2">
        <v>1000</v>
      </c>
      <c r="D16" s="25">
        <v>12</v>
      </c>
      <c r="E16" s="45">
        <v>0.2</v>
      </c>
      <c r="F16" s="26">
        <f t="shared" si="0"/>
        <v>200</v>
      </c>
      <c r="H16" s="25">
        <v>24</v>
      </c>
      <c r="I16" s="45">
        <v>0.2</v>
      </c>
      <c r="J16" s="26">
        <f t="shared" si="1"/>
        <v>200</v>
      </c>
      <c r="L16" s="29">
        <v>36</v>
      </c>
      <c r="M16" s="45">
        <v>0.2</v>
      </c>
      <c r="N16" s="26">
        <f t="shared" si="2"/>
        <v>200</v>
      </c>
      <c r="P16" s="27">
        <v>48</v>
      </c>
      <c r="Q16" s="45">
        <v>0.2</v>
      </c>
      <c r="R16" s="26">
        <f t="shared" si="3"/>
        <v>200</v>
      </c>
      <c r="T16" s="25">
        <v>60</v>
      </c>
      <c r="U16" s="45">
        <v>0.2</v>
      </c>
      <c r="V16" s="26">
        <f t="shared" si="4"/>
        <v>200</v>
      </c>
      <c r="X16" s="29">
        <v>72</v>
      </c>
      <c r="Y16" s="45">
        <v>0.2</v>
      </c>
      <c r="Z16" s="26">
        <f t="shared" si="5"/>
        <v>200</v>
      </c>
      <c r="AB16" s="27">
        <v>84</v>
      </c>
      <c r="AC16" s="45">
        <v>0.2</v>
      </c>
      <c r="AD16" s="26">
        <f t="shared" si="6"/>
        <v>200</v>
      </c>
      <c r="AF16" s="23">
        <v>96</v>
      </c>
      <c r="AG16" s="45">
        <v>0.2</v>
      </c>
      <c r="AH16" s="26">
        <f t="shared" si="7"/>
        <v>200</v>
      </c>
      <c r="AJ16" s="30">
        <v>108</v>
      </c>
      <c r="AK16" s="45">
        <v>0.2</v>
      </c>
      <c r="AL16" s="26">
        <f t="shared" si="8"/>
        <v>200</v>
      </c>
    </row>
    <row r="17" spans="1:38" x14ac:dyDescent="0.25">
      <c r="B17" s="31">
        <f>SUM(B5:B16)</f>
        <v>12000</v>
      </c>
      <c r="F17" s="31">
        <f>SUM(F5:F16)</f>
        <v>2400</v>
      </c>
      <c r="J17" s="31">
        <f>SUM(J5:J16)</f>
        <v>2400</v>
      </c>
      <c r="N17" s="31">
        <f>SUM(N5:N16)</f>
        <v>2400</v>
      </c>
      <c r="R17" s="31">
        <f>SUM(R5:R16)</f>
        <v>2400</v>
      </c>
      <c r="V17" s="31">
        <f>SUM(V5:V16)</f>
        <v>2400</v>
      </c>
      <c r="Z17" s="31">
        <f>SUM(Z5:Z16)</f>
        <v>2400</v>
      </c>
      <c r="AD17" s="31">
        <f>SUM(AD5:AD16)</f>
        <v>2400</v>
      </c>
      <c r="AH17" s="31">
        <f>SUM(AH5:AH16)</f>
        <v>2400</v>
      </c>
      <c r="AL17" s="31">
        <f>SUM(AL5:AL16)</f>
        <v>2400</v>
      </c>
    </row>
    <row r="19" spans="1:38" ht="48" x14ac:dyDescent="0.25">
      <c r="A19" s="32" t="s">
        <v>31</v>
      </c>
      <c r="B19" s="33">
        <f>SUM(B5:B16)</f>
        <v>12000</v>
      </c>
      <c r="C19" s="34">
        <f>B19/3</f>
        <v>4000</v>
      </c>
      <c r="D19" s="6" t="s">
        <v>35</v>
      </c>
      <c r="F19" s="6">
        <v>100</v>
      </c>
    </row>
    <row r="20" spans="1:38" x14ac:dyDescent="0.25">
      <c r="B20" s="5"/>
    </row>
    <row r="21" spans="1:38" ht="48" x14ac:dyDescent="0.25">
      <c r="A21" s="32" t="s">
        <v>32</v>
      </c>
      <c r="B21" s="33">
        <f>SUM(F17:AL17)</f>
        <v>21600</v>
      </c>
      <c r="F21" s="36">
        <f>B21/B19</f>
        <v>1.8</v>
      </c>
    </row>
    <row r="22" spans="1:38" x14ac:dyDescent="0.25">
      <c r="A22" s="37"/>
      <c r="B22" s="38">
        <f>SUM(B19+B21)</f>
        <v>33600</v>
      </c>
    </row>
  </sheetData>
  <mergeCells count="15">
    <mergeCell ref="C5:C6"/>
    <mergeCell ref="L2:N2"/>
    <mergeCell ref="X2:Z2"/>
    <mergeCell ref="AJ2:AL2"/>
    <mergeCell ref="A3:B3"/>
    <mergeCell ref="C3:C4"/>
    <mergeCell ref="D3:F3"/>
    <mergeCell ref="H3:J3"/>
    <mergeCell ref="L3:N3"/>
    <mergeCell ref="P3:R3"/>
    <mergeCell ref="T3:V3"/>
    <mergeCell ref="X3:Z3"/>
    <mergeCell ref="AB3:AD3"/>
    <mergeCell ref="AF3:AH3"/>
    <mergeCell ref="AJ3:AL3"/>
  </mergeCells>
  <pageMargins left="0.7" right="0.7" top="0.75" bottom="0.75" header="0.51180555555555496" footer="0.51180555555555496"/>
  <pageSetup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O22"/>
  <sheetViews>
    <sheetView showGridLines="0" topLeftCell="A5" zoomScale="98" zoomScaleNormal="98" workbookViewId="0">
      <selection activeCell="B21" sqref="B21"/>
    </sheetView>
  </sheetViews>
  <sheetFormatPr defaultRowHeight="15" x14ac:dyDescent="0.25"/>
  <cols>
    <col min="1" max="1" width="8" style="5" customWidth="1"/>
    <col min="2" max="2" width="9.7109375" style="6" customWidth="1"/>
    <col min="3" max="3" width="11.7109375" style="5" customWidth="1"/>
    <col min="4" max="4" width="6.7109375" style="7" customWidth="1"/>
    <col min="5" max="5" width="4" style="5" customWidth="1"/>
    <col min="6" max="6" width="10.140625" style="6" customWidth="1"/>
    <col min="7" max="7" width="2.42578125" style="5" customWidth="1"/>
    <col min="8" max="8" width="5.5703125" style="8" customWidth="1"/>
    <col min="9" max="9" width="4" style="5" customWidth="1"/>
    <col min="10" max="10" width="9.7109375" style="6" customWidth="1"/>
    <col min="11" max="11" width="1" style="5" customWidth="1"/>
    <col min="12" max="12" width="5.5703125" style="7" customWidth="1"/>
    <col min="13" max="13" width="4" style="5" customWidth="1"/>
    <col min="14" max="14" width="9.7109375" style="6" customWidth="1"/>
    <col min="15" max="15" width="0.85546875" style="5" customWidth="1"/>
    <col min="16" max="16" width="5.5703125" style="7" customWidth="1"/>
    <col min="17" max="17" width="4" style="5" customWidth="1"/>
    <col min="18" max="18" width="9.42578125" style="6" customWidth="1"/>
    <col min="19" max="19" width="1.140625" style="5" customWidth="1"/>
    <col min="20" max="20" width="5.5703125" style="7" customWidth="1"/>
    <col min="21" max="21" width="4" style="5" customWidth="1"/>
    <col min="22" max="22" width="10" style="6" customWidth="1"/>
    <col min="23" max="23" width="1.28515625" style="5" customWidth="1"/>
    <col min="24" max="24" width="5.5703125" style="5" customWidth="1"/>
    <col min="25" max="25" width="4" style="5" customWidth="1"/>
    <col min="26" max="26" width="9.7109375" style="6" customWidth="1"/>
    <col min="27" max="27" width="1" style="5" customWidth="1"/>
    <col min="28" max="28" width="6.28515625" style="5" customWidth="1"/>
    <col min="29" max="29" width="4.140625" style="5" customWidth="1"/>
    <col min="30" max="30" width="9.42578125" style="6" customWidth="1"/>
    <col min="31" max="31" width="0.85546875" style="5" customWidth="1"/>
    <col min="32" max="32" width="5.5703125" style="5" customWidth="1"/>
    <col min="33" max="33" width="4" style="5" customWidth="1"/>
    <col min="34" max="34" width="9.7109375" style="6" customWidth="1"/>
    <col min="35" max="35" width="1.140625" style="5" customWidth="1"/>
    <col min="36" max="36" width="6.28515625" style="5" customWidth="1"/>
    <col min="37" max="37" width="4" style="5" customWidth="1"/>
    <col min="38" max="38" width="9.7109375" style="6" customWidth="1"/>
    <col min="39" max="39" width="1.42578125" customWidth="1"/>
    <col min="40" max="40" width="5.7109375" customWidth="1"/>
    <col min="41" max="41" width="4.42578125" hidden="1" customWidth="1"/>
    <col min="42" max="42" width="5.7109375" customWidth="1"/>
    <col min="43" max="1025" width="8.5703125" customWidth="1"/>
  </cols>
  <sheetData>
    <row r="1" spans="1:38" ht="15.75" x14ac:dyDescent="0.25">
      <c r="A1" s="9"/>
    </row>
    <row r="2" spans="1:38" ht="24" customHeight="1" x14ac:dyDescent="0.25">
      <c r="B2" s="5"/>
      <c r="D2" s="5"/>
      <c r="H2" s="5"/>
      <c r="L2" s="173" t="s">
        <v>39</v>
      </c>
      <c r="M2" s="173"/>
      <c r="N2" s="173"/>
      <c r="X2" s="173" t="s">
        <v>39</v>
      </c>
      <c r="Y2" s="173"/>
      <c r="Z2" s="173"/>
      <c r="AJ2" s="173" t="s">
        <v>39</v>
      </c>
      <c r="AK2" s="173"/>
      <c r="AL2" s="173"/>
    </row>
    <row r="3" spans="1:38" s="11" customFormat="1" ht="38.25" customHeight="1" x14ac:dyDescent="0.25">
      <c r="A3" s="174" t="s">
        <v>2</v>
      </c>
      <c r="B3" s="174"/>
      <c r="C3" s="175" t="s">
        <v>3</v>
      </c>
      <c r="D3" s="176" t="s">
        <v>4</v>
      </c>
      <c r="E3" s="176"/>
      <c r="F3" s="176"/>
      <c r="G3" s="10"/>
      <c r="H3" s="177" t="s">
        <v>5</v>
      </c>
      <c r="I3" s="177"/>
      <c r="J3" s="177"/>
      <c r="K3" s="10"/>
      <c r="L3" s="177" t="s">
        <v>6</v>
      </c>
      <c r="M3" s="177"/>
      <c r="N3" s="177"/>
      <c r="O3" s="10"/>
      <c r="P3" s="177" t="s">
        <v>7</v>
      </c>
      <c r="Q3" s="177"/>
      <c r="R3" s="177"/>
      <c r="S3" s="10"/>
      <c r="T3" s="177" t="s">
        <v>8</v>
      </c>
      <c r="U3" s="177"/>
      <c r="V3" s="177"/>
      <c r="W3" s="10"/>
      <c r="X3" s="177" t="s">
        <v>9</v>
      </c>
      <c r="Y3" s="177"/>
      <c r="Z3" s="177"/>
      <c r="AA3" s="10"/>
      <c r="AB3" s="177" t="s">
        <v>10</v>
      </c>
      <c r="AC3" s="177"/>
      <c r="AD3" s="177"/>
      <c r="AE3" s="10"/>
      <c r="AF3" s="177" t="s">
        <v>11</v>
      </c>
      <c r="AG3" s="177"/>
      <c r="AH3" s="177"/>
      <c r="AI3" s="10"/>
      <c r="AJ3" s="177" t="s">
        <v>12</v>
      </c>
      <c r="AK3" s="177"/>
      <c r="AL3" s="177"/>
    </row>
    <row r="4" spans="1:38" s="17" customFormat="1" ht="41.25" customHeight="1" x14ac:dyDescent="0.25">
      <c r="A4" s="12" t="s">
        <v>13</v>
      </c>
      <c r="B4" s="13" t="s">
        <v>14</v>
      </c>
      <c r="C4" s="175"/>
      <c r="D4" s="14" t="s">
        <v>15</v>
      </c>
      <c r="E4" s="14" t="s">
        <v>16</v>
      </c>
      <c r="F4" s="15" t="s">
        <v>17</v>
      </c>
      <c r="G4" s="16"/>
      <c r="H4" s="14" t="s">
        <v>15</v>
      </c>
      <c r="I4" s="14" t="s">
        <v>16</v>
      </c>
      <c r="J4" s="15" t="s">
        <v>17</v>
      </c>
      <c r="K4" s="16"/>
      <c r="L4" s="14" t="s">
        <v>15</v>
      </c>
      <c r="M4" s="14" t="s">
        <v>16</v>
      </c>
      <c r="N4" s="15" t="s">
        <v>17</v>
      </c>
      <c r="O4" s="16"/>
      <c r="P4" s="14" t="s">
        <v>15</v>
      </c>
      <c r="Q4" s="14" t="s">
        <v>16</v>
      </c>
      <c r="R4" s="15" t="s">
        <v>17</v>
      </c>
      <c r="S4" s="16"/>
      <c r="T4" s="14" t="s">
        <v>15</v>
      </c>
      <c r="U4" s="14" t="s">
        <v>16</v>
      </c>
      <c r="V4" s="15" t="s">
        <v>17</v>
      </c>
      <c r="W4" s="16"/>
      <c r="X4" s="14" t="s">
        <v>15</v>
      </c>
      <c r="Y4" s="14" t="s">
        <v>16</v>
      </c>
      <c r="Z4" s="15" t="s">
        <v>17</v>
      </c>
      <c r="AA4" s="16"/>
      <c r="AB4" s="14" t="s">
        <v>15</v>
      </c>
      <c r="AC4" s="14" t="s">
        <v>16</v>
      </c>
      <c r="AD4" s="15" t="s">
        <v>17</v>
      </c>
      <c r="AE4" s="16"/>
      <c r="AF4" s="14" t="s">
        <v>15</v>
      </c>
      <c r="AG4" s="14" t="s">
        <v>16</v>
      </c>
      <c r="AH4" s="15" t="s">
        <v>17</v>
      </c>
      <c r="AI4" s="16"/>
      <c r="AJ4" s="14" t="s">
        <v>15</v>
      </c>
      <c r="AK4" s="14" t="s">
        <v>16</v>
      </c>
      <c r="AL4" s="15" t="s">
        <v>17</v>
      </c>
    </row>
    <row r="5" spans="1:38" s="17" customFormat="1" ht="41.25" customHeight="1" x14ac:dyDescent="0.25">
      <c r="A5" s="18" t="s">
        <v>18</v>
      </c>
      <c r="B5" s="19">
        <v>500</v>
      </c>
      <c r="C5" s="178" t="s">
        <v>40</v>
      </c>
      <c r="D5" s="20">
        <v>1</v>
      </c>
      <c r="E5" s="21">
        <v>0.18</v>
      </c>
      <c r="F5" s="22">
        <f t="shared" ref="F5:F16" si="0">$B5*E5</f>
        <v>90</v>
      </c>
      <c r="G5" s="16"/>
      <c r="H5" s="20">
        <v>13</v>
      </c>
      <c r="I5" s="21">
        <v>0.18</v>
      </c>
      <c r="J5" s="22">
        <f t="shared" ref="J5:J16" si="1">$B5*I5</f>
        <v>90</v>
      </c>
      <c r="K5" s="16"/>
      <c r="L5" s="20">
        <v>25</v>
      </c>
      <c r="M5" s="21">
        <v>0.18</v>
      </c>
      <c r="N5" s="22">
        <f t="shared" ref="N5:N16" si="2">$B5*M5</f>
        <v>90</v>
      </c>
      <c r="O5" s="16"/>
      <c r="P5" s="20">
        <v>37</v>
      </c>
      <c r="Q5" s="21">
        <v>0.18</v>
      </c>
      <c r="R5" s="22">
        <f t="shared" ref="R5:R16" si="3">$B5*Q5</f>
        <v>90</v>
      </c>
      <c r="S5" s="16"/>
      <c r="T5" s="20">
        <v>49</v>
      </c>
      <c r="U5" s="21">
        <v>0.18</v>
      </c>
      <c r="V5" s="22">
        <f t="shared" ref="V5:V16" si="4">$B5*U5</f>
        <v>90</v>
      </c>
      <c r="W5" s="16"/>
      <c r="X5" s="20">
        <v>61</v>
      </c>
      <c r="Y5" s="21">
        <v>0.18</v>
      </c>
      <c r="Z5" s="22">
        <f t="shared" ref="Z5:Z16" si="5">$B5*Y5</f>
        <v>90</v>
      </c>
      <c r="AA5" s="16"/>
      <c r="AB5" s="20">
        <v>73</v>
      </c>
      <c r="AC5" s="21">
        <v>0.18</v>
      </c>
      <c r="AD5" s="22">
        <f t="shared" ref="AD5:AD16" si="6">$B5*AC5</f>
        <v>90</v>
      </c>
      <c r="AE5" s="16"/>
      <c r="AF5" s="23">
        <v>85</v>
      </c>
      <c r="AG5" s="21">
        <v>0.18</v>
      </c>
      <c r="AH5" s="22">
        <f t="shared" ref="AH5:AH16" si="7">$B5*AG5</f>
        <v>90</v>
      </c>
      <c r="AI5" s="16"/>
      <c r="AJ5" s="23">
        <v>97</v>
      </c>
      <c r="AK5" s="21">
        <v>0.18</v>
      </c>
      <c r="AL5" s="22">
        <f t="shared" ref="AL5:AL16" si="8">$B5*AK5</f>
        <v>90</v>
      </c>
    </row>
    <row r="6" spans="1:38" ht="20.25" customHeight="1" x14ac:dyDescent="0.25">
      <c r="A6" s="24" t="s">
        <v>20</v>
      </c>
      <c r="B6" s="19">
        <v>500</v>
      </c>
      <c r="C6" s="178"/>
      <c r="D6" s="25">
        <v>2</v>
      </c>
      <c r="E6" s="21">
        <v>0.18</v>
      </c>
      <c r="F6" s="26">
        <f t="shared" si="0"/>
        <v>90</v>
      </c>
      <c r="H6" s="25">
        <v>14</v>
      </c>
      <c r="I6" s="21">
        <v>0.18</v>
      </c>
      <c r="J6" s="26">
        <f t="shared" si="1"/>
        <v>90</v>
      </c>
      <c r="L6" s="25">
        <v>26</v>
      </c>
      <c r="M6" s="21">
        <v>0.18</v>
      </c>
      <c r="N6" s="26">
        <f t="shared" si="2"/>
        <v>90</v>
      </c>
      <c r="P6" s="27">
        <v>38</v>
      </c>
      <c r="Q6" s="21">
        <v>0.18</v>
      </c>
      <c r="R6" s="26">
        <f t="shared" si="3"/>
        <v>90</v>
      </c>
      <c r="T6" s="25">
        <v>50</v>
      </c>
      <c r="U6" s="21">
        <v>0.18</v>
      </c>
      <c r="V6" s="26">
        <f t="shared" si="4"/>
        <v>90</v>
      </c>
      <c r="X6" s="25">
        <v>62</v>
      </c>
      <c r="Y6" s="21">
        <v>0.18</v>
      </c>
      <c r="Z6" s="26">
        <f t="shared" si="5"/>
        <v>90</v>
      </c>
      <c r="AB6" s="27">
        <v>74</v>
      </c>
      <c r="AC6" s="21">
        <v>0.18</v>
      </c>
      <c r="AD6" s="26">
        <f t="shared" si="6"/>
        <v>90</v>
      </c>
      <c r="AF6" s="23">
        <v>86</v>
      </c>
      <c r="AG6" s="21">
        <v>0.18</v>
      </c>
      <c r="AH6" s="26">
        <f t="shared" si="7"/>
        <v>90</v>
      </c>
      <c r="AJ6" s="2">
        <v>98</v>
      </c>
      <c r="AK6" s="21">
        <v>0.18</v>
      </c>
      <c r="AL6" s="26">
        <f t="shared" si="8"/>
        <v>90</v>
      </c>
    </row>
    <row r="7" spans="1:38" x14ac:dyDescent="0.25">
      <c r="A7" s="24" t="s">
        <v>21</v>
      </c>
      <c r="B7" s="19">
        <v>500</v>
      </c>
      <c r="D7" s="20">
        <v>3</v>
      </c>
      <c r="E7" s="21">
        <v>0.18</v>
      </c>
      <c r="F7" s="26">
        <f t="shared" si="0"/>
        <v>90</v>
      </c>
      <c r="H7" s="20">
        <v>15</v>
      </c>
      <c r="I7" s="21">
        <v>0.18</v>
      </c>
      <c r="J7" s="26">
        <f t="shared" si="1"/>
        <v>90</v>
      </c>
      <c r="L7" s="20">
        <v>27</v>
      </c>
      <c r="M7" s="21">
        <v>0.18</v>
      </c>
      <c r="N7" s="26">
        <f t="shared" si="2"/>
        <v>90</v>
      </c>
      <c r="P7" s="25">
        <v>39</v>
      </c>
      <c r="Q7" s="21">
        <v>0.18</v>
      </c>
      <c r="R7" s="26">
        <f t="shared" si="3"/>
        <v>90</v>
      </c>
      <c r="T7" s="20">
        <v>51</v>
      </c>
      <c r="U7" s="21">
        <v>0.18</v>
      </c>
      <c r="V7" s="26">
        <f t="shared" si="4"/>
        <v>90</v>
      </c>
      <c r="X7" s="20">
        <v>63</v>
      </c>
      <c r="Y7" s="21">
        <v>0.18</v>
      </c>
      <c r="Z7" s="26">
        <f t="shared" si="5"/>
        <v>90</v>
      </c>
      <c r="AB7" s="25">
        <v>75</v>
      </c>
      <c r="AC7" s="21">
        <v>0.18</v>
      </c>
      <c r="AD7" s="26">
        <f t="shared" si="6"/>
        <v>90</v>
      </c>
      <c r="AF7" s="23">
        <v>87</v>
      </c>
      <c r="AG7" s="21">
        <v>0.18</v>
      </c>
      <c r="AH7" s="26">
        <f t="shared" si="7"/>
        <v>90</v>
      </c>
      <c r="AJ7" s="23">
        <v>99</v>
      </c>
      <c r="AK7" s="21">
        <v>0.18</v>
      </c>
      <c r="AL7" s="26">
        <f t="shared" si="8"/>
        <v>90</v>
      </c>
    </row>
    <row r="8" spans="1:38" x14ac:dyDescent="0.25">
      <c r="A8" s="24" t="s">
        <v>22</v>
      </c>
      <c r="B8" s="19">
        <v>500</v>
      </c>
      <c r="D8" s="25">
        <v>4</v>
      </c>
      <c r="E8" s="21">
        <v>0.18</v>
      </c>
      <c r="F8" s="26">
        <f t="shared" si="0"/>
        <v>90</v>
      </c>
      <c r="H8" s="25">
        <v>16</v>
      </c>
      <c r="I8" s="21">
        <v>0.18</v>
      </c>
      <c r="J8" s="26">
        <f t="shared" si="1"/>
        <v>90</v>
      </c>
      <c r="L8" s="25">
        <v>28</v>
      </c>
      <c r="M8" s="21">
        <v>0.18</v>
      </c>
      <c r="N8" s="26">
        <f t="shared" si="2"/>
        <v>90</v>
      </c>
      <c r="P8" s="27">
        <v>40</v>
      </c>
      <c r="Q8" s="21">
        <v>0.18</v>
      </c>
      <c r="R8" s="26">
        <f t="shared" si="3"/>
        <v>90</v>
      </c>
      <c r="T8" s="25">
        <v>52</v>
      </c>
      <c r="U8" s="21">
        <v>0.18</v>
      </c>
      <c r="V8" s="26">
        <f t="shared" si="4"/>
        <v>90</v>
      </c>
      <c r="X8" s="25">
        <v>64</v>
      </c>
      <c r="Y8" s="21">
        <v>0.18</v>
      </c>
      <c r="Z8" s="26">
        <f t="shared" si="5"/>
        <v>90</v>
      </c>
      <c r="AB8" s="27">
        <v>76</v>
      </c>
      <c r="AC8" s="21">
        <v>0.18</v>
      </c>
      <c r="AD8" s="26">
        <f t="shared" si="6"/>
        <v>90</v>
      </c>
      <c r="AF8" s="23">
        <v>88</v>
      </c>
      <c r="AG8" s="21">
        <v>0.18</v>
      </c>
      <c r="AH8" s="26">
        <f t="shared" si="7"/>
        <v>90</v>
      </c>
      <c r="AJ8" s="2">
        <v>100</v>
      </c>
      <c r="AK8" s="21">
        <v>0.18</v>
      </c>
      <c r="AL8" s="26">
        <f t="shared" si="8"/>
        <v>90</v>
      </c>
    </row>
    <row r="9" spans="1:38" x14ac:dyDescent="0.25">
      <c r="A9" s="24" t="s">
        <v>23</v>
      </c>
      <c r="B9" s="19">
        <v>500</v>
      </c>
      <c r="D9" s="20">
        <v>5</v>
      </c>
      <c r="E9" s="21">
        <v>0.18</v>
      </c>
      <c r="F9" s="26">
        <f t="shared" si="0"/>
        <v>90</v>
      </c>
      <c r="H9" s="20">
        <v>17</v>
      </c>
      <c r="I9" s="21">
        <v>0.18</v>
      </c>
      <c r="J9" s="26">
        <f t="shared" si="1"/>
        <v>90</v>
      </c>
      <c r="L9" s="20">
        <v>29</v>
      </c>
      <c r="M9" s="21">
        <v>0.18</v>
      </c>
      <c r="N9" s="26">
        <f t="shared" si="2"/>
        <v>90</v>
      </c>
      <c r="P9" s="25">
        <v>41</v>
      </c>
      <c r="Q9" s="21">
        <v>0.18</v>
      </c>
      <c r="R9" s="26">
        <f t="shared" si="3"/>
        <v>90</v>
      </c>
      <c r="T9" s="20">
        <v>53</v>
      </c>
      <c r="U9" s="21">
        <v>0.18</v>
      </c>
      <c r="V9" s="26">
        <f t="shared" si="4"/>
        <v>90</v>
      </c>
      <c r="X9" s="20">
        <v>65</v>
      </c>
      <c r="Y9" s="21">
        <v>0.18</v>
      </c>
      <c r="Z9" s="26">
        <f t="shared" si="5"/>
        <v>90</v>
      </c>
      <c r="AB9" s="25">
        <v>77</v>
      </c>
      <c r="AC9" s="21">
        <v>0.18</v>
      </c>
      <c r="AD9" s="26">
        <f t="shared" si="6"/>
        <v>90</v>
      </c>
      <c r="AF9" s="23">
        <v>89</v>
      </c>
      <c r="AG9" s="21">
        <v>0.18</v>
      </c>
      <c r="AH9" s="26">
        <f t="shared" si="7"/>
        <v>90</v>
      </c>
      <c r="AJ9" s="23">
        <v>101</v>
      </c>
      <c r="AK9" s="21">
        <v>0.18</v>
      </c>
      <c r="AL9" s="26">
        <f t="shared" si="8"/>
        <v>90</v>
      </c>
    </row>
    <row r="10" spans="1:38" x14ac:dyDescent="0.25">
      <c r="A10" s="24" t="s">
        <v>24</v>
      </c>
      <c r="B10" s="19">
        <v>500</v>
      </c>
      <c r="D10" s="25">
        <v>6</v>
      </c>
      <c r="E10" s="21">
        <v>0.18</v>
      </c>
      <c r="F10" s="26">
        <f t="shared" si="0"/>
        <v>90</v>
      </c>
      <c r="H10" s="25">
        <v>18</v>
      </c>
      <c r="I10" s="21">
        <v>0.18</v>
      </c>
      <c r="J10" s="26">
        <f t="shared" si="1"/>
        <v>90</v>
      </c>
      <c r="L10" s="25">
        <v>30</v>
      </c>
      <c r="M10" s="21">
        <v>0.18</v>
      </c>
      <c r="N10" s="26">
        <f t="shared" si="2"/>
        <v>90</v>
      </c>
      <c r="P10" s="27">
        <v>42</v>
      </c>
      <c r="Q10" s="21">
        <v>0.18</v>
      </c>
      <c r="R10" s="26">
        <f t="shared" si="3"/>
        <v>90</v>
      </c>
      <c r="T10" s="25">
        <v>54</v>
      </c>
      <c r="U10" s="21">
        <v>0.18</v>
      </c>
      <c r="V10" s="26">
        <f t="shared" si="4"/>
        <v>90</v>
      </c>
      <c r="X10" s="25">
        <v>66</v>
      </c>
      <c r="Y10" s="21">
        <v>0.18</v>
      </c>
      <c r="Z10" s="26">
        <f t="shared" si="5"/>
        <v>90</v>
      </c>
      <c r="AB10" s="27">
        <v>78</v>
      </c>
      <c r="AC10" s="21">
        <v>0.18</v>
      </c>
      <c r="AD10" s="26">
        <f t="shared" si="6"/>
        <v>90</v>
      </c>
      <c r="AF10" s="23">
        <v>90</v>
      </c>
      <c r="AG10" s="21">
        <v>0.18</v>
      </c>
      <c r="AH10" s="26">
        <f t="shared" si="7"/>
        <v>90</v>
      </c>
      <c r="AJ10" s="2">
        <v>102</v>
      </c>
      <c r="AK10" s="21">
        <v>0.18</v>
      </c>
      <c r="AL10" s="26">
        <f t="shared" si="8"/>
        <v>90</v>
      </c>
    </row>
    <row r="11" spans="1:38" x14ac:dyDescent="0.25">
      <c r="A11" s="24" t="s">
        <v>25</v>
      </c>
      <c r="B11" s="19">
        <v>500</v>
      </c>
      <c r="D11" s="20">
        <v>7</v>
      </c>
      <c r="E11" s="21">
        <v>0.18</v>
      </c>
      <c r="F11" s="26">
        <f t="shared" si="0"/>
        <v>90</v>
      </c>
      <c r="H11" s="20">
        <v>19</v>
      </c>
      <c r="I11" s="21">
        <v>0.18</v>
      </c>
      <c r="J11" s="26">
        <f t="shared" si="1"/>
        <v>90</v>
      </c>
      <c r="L11" s="20">
        <v>31</v>
      </c>
      <c r="M11" s="21">
        <v>0.18</v>
      </c>
      <c r="N11" s="26">
        <f t="shared" si="2"/>
        <v>90</v>
      </c>
      <c r="P11" s="25">
        <v>43</v>
      </c>
      <c r="Q11" s="21">
        <v>0.18</v>
      </c>
      <c r="R11" s="26">
        <f t="shared" si="3"/>
        <v>90</v>
      </c>
      <c r="T11" s="20">
        <v>55</v>
      </c>
      <c r="U11" s="21">
        <v>0.18</v>
      </c>
      <c r="V11" s="26">
        <f t="shared" si="4"/>
        <v>90</v>
      </c>
      <c r="X11" s="20">
        <v>67</v>
      </c>
      <c r="Y11" s="21">
        <v>0.18</v>
      </c>
      <c r="Z11" s="26">
        <f t="shared" si="5"/>
        <v>90</v>
      </c>
      <c r="AB11" s="25">
        <v>79</v>
      </c>
      <c r="AC11" s="21">
        <v>0.18</v>
      </c>
      <c r="AD11" s="26">
        <f t="shared" si="6"/>
        <v>90</v>
      </c>
      <c r="AF11" s="23">
        <v>91</v>
      </c>
      <c r="AG11" s="21">
        <v>0.18</v>
      </c>
      <c r="AH11" s="26">
        <f t="shared" si="7"/>
        <v>90</v>
      </c>
      <c r="AJ11" s="23">
        <v>103</v>
      </c>
      <c r="AK11" s="21">
        <v>0.18</v>
      </c>
      <c r="AL11" s="26">
        <f t="shared" si="8"/>
        <v>90</v>
      </c>
    </row>
    <row r="12" spans="1:38" x14ac:dyDescent="0.25">
      <c r="A12" s="24" t="s">
        <v>26</v>
      </c>
      <c r="B12" s="19">
        <v>500</v>
      </c>
      <c r="D12" s="25">
        <v>8</v>
      </c>
      <c r="E12" s="21">
        <v>0.18</v>
      </c>
      <c r="F12" s="26">
        <f t="shared" si="0"/>
        <v>90</v>
      </c>
      <c r="H12" s="25">
        <v>20</v>
      </c>
      <c r="I12" s="21">
        <v>0.18</v>
      </c>
      <c r="J12" s="26">
        <f t="shared" si="1"/>
        <v>90</v>
      </c>
      <c r="L12" s="25">
        <v>32</v>
      </c>
      <c r="M12" s="21">
        <v>0.18</v>
      </c>
      <c r="N12" s="26">
        <f t="shared" si="2"/>
        <v>90</v>
      </c>
      <c r="P12" s="27">
        <v>44</v>
      </c>
      <c r="Q12" s="21">
        <v>0.18</v>
      </c>
      <c r="R12" s="26">
        <f t="shared" si="3"/>
        <v>90</v>
      </c>
      <c r="T12" s="25">
        <v>56</v>
      </c>
      <c r="U12" s="21">
        <v>0.18</v>
      </c>
      <c r="V12" s="26">
        <f t="shared" si="4"/>
        <v>90</v>
      </c>
      <c r="X12" s="25">
        <v>68</v>
      </c>
      <c r="Y12" s="21">
        <v>0.18</v>
      </c>
      <c r="Z12" s="26">
        <f t="shared" si="5"/>
        <v>90</v>
      </c>
      <c r="AB12" s="27">
        <v>80</v>
      </c>
      <c r="AC12" s="21">
        <v>0.18</v>
      </c>
      <c r="AD12" s="26">
        <f t="shared" si="6"/>
        <v>90</v>
      </c>
      <c r="AF12" s="23">
        <v>92</v>
      </c>
      <c r="AG12" s="21">
        <v>0.18</v>
      </c>
      <c r="AH12" s="26">
        <f t="shared" si="7"/>
        <v>90</v>
      </c>
      <c r="AJ12" s="2">
        <v>104</v>
      </c>
      <c r="AK12" s="21">
        <v>0.18</v>
      </c>
      <c r="AL12" s="26">
        <f t="shared" si="8"/>
        <v>90</v>
      </c>
    </row>
    <row r="13" spans="1:38" x14ac:dyDescent="0.25">
      <c r="A13" s="24" t="s">
        <v>27</v>
      </c>
      <c r="B13" s="19">
        <v>500</v>
      </c>
      <c r="D13" s="20">
        <v>9</v>
      </c>
      <c r="E13" s="21">
        <v>0.18</v>
      </c>
      <c r="F13" s="26">
        <f t="shared" si="0"/>
        <v>90</v>
      </c>
      <c r="H13" s="20">
        <v>21</v>
      </c>
      <c r="I13" s="21">
        <v>0.18</v>
      </c>
      <c r="J13" s="26">
        <f t="shared" si="1"/>
        <v>90</v>
      </c>
      <c r="L13" s="20">
        <v>33</v>
      </c>
      <c r="M13" s="21">
        <v>0.18</v>
      </c>
      <c r="N13" s="26">
        <f t="shared" si="2"/>
        <v>90</v>
      </c>
      <c r="P13" s="25">
        <v>45</v>
      </c>
      <c r="Q13" s="21">
        <v>0.18</v>
      </c>
      <c r="R13" s="26">
        <f t="shared" si="3"/>
        <v>90</v>
      </c>
      <c r="T13" s="20">
        <v>57</v>
      </c>
      <c r="U13" s="21">
        <v>0.18</v>
      </c>
      <c r="V13" s="26">
        <f t="shared" si="4"/>
        <v>90</v>
      </c>
      <c r="X13" s="20">
        <v>69</v>
      </c>
      <c r="Y13" s="21">
        <v>0.18</v>
      </c>
      <c r="Z13" s="26">
        <f t="shared" si="5"/>
        <v>90</v>
      </c>
      <c r="AB13" s="25">
        <v>81</v>
      </c>
      <c r="AC13" s="21">
        <v>0.18</v>
      </c>
      <c r="AD13" s="26">
        <f t="shared" si="6"/>
        <v>90</v>
      </c>
      <c r="AF13" s="23">
        <v>93</v>
      </c>
      <c r="AG13" s="21">
        <v>0.18</v>
      </c>
      <c r="AH13" s="26">
        <f t="shared" si="7"/>
        <v>90</v>
      </c>
      <c r="AJ13" s="23">
        <v>105</v>
      </c>
      <c r="AK13" s="21">
        <v>0.18</v>
      </c>
      <c r="AL13" s="26">
        <f t="shared" si="8"/>
        <v>90</v>
      </c>
    </row>
    <row r="14" spans="1:38" x14ac:dyDescent="0.25">
      <c r="A14" s="24" t="s">
        <v>28</v>
      </c>
      <c r="B14" s="19">
        <v>500</v>
      </c>
      <c r="D14" s="25">
        <v>10</v>
      </c>
      <c r="E14" s="21">
        <v>0.18</v>
      </c>
      <c r="F14" s="26">
        <f t="shared" si="0"/>
        <v>90</v>
      </c>
      <c r="H14" s="25">
        <v>22</v>
      </c>
      <c r="I14" s="21">
        <v>0.18</v>
      </c>
      <c r="J14" s="26">
        <f t="shared" si="1"/>
        <v>90</v>
      </c>
      <c r="L14" s="25">
        <v>34</v>
      </c>
      <c r="M14" s="21">
        <v>0.18</v>
      </c>
      <c r="N14" s="26">
        <f t="shared" si="2"/>
        <v>90</v>
      </c>
      <c r="P14" s="27">
        <v>46</v>
      </c>
      <c r="Q14" s="21">
        <v>0.18</v>
      </c>
      <c r="R14" s="26">
        <f t="shared" si="3"/>
        <v>90</v>
      </c>
      <c r="T14" s="25">
        <v>58</v>
      </c>
      <c r="U14" s="21">
        <v>0.18</v>
      </c>
      <c r="V14" s="26">
        <f t="shared" si="4"/>
        <v>90</v>
      </c>
      <c r="X14" s="25">
        <v>70</v>
      </c>
      <c r="Y14" s="21">
        <v>0.18</v>
      </c>
      <c r="Z14" s="26">
        <f t="shared" si="5"/>
        <v>90</v>
      </c>
      <c r="AB14" s="27">
        <v>82</v>
      </c>
      <c r="AC14" s="21">
        <v>0.18</v>
      </c>
      <c r="AD14" s="26">
        <f t="shared" si="6"/>
        <v>90</v>
      </c>
      <c r="AF14" s="23">
        <v>94</v>
      </c>
      <c r="AG14" s="21">
        <v>0.18</v>
      </c>
      <c r="AH14" s="26">
        <f t="shared" si="7"/>
        <v>90</v>
      </c>
      <c r="AJ14" s="2">
        <v>106</v>
      </c>
      <c r="AK14" s="21">
        <v>0.18</v>
      </c>
      <c r="AL14" s="26">
        <f t="shared" si="8"/>
        <v>90</v>
      </c>
    </row>
    <row r="15" spans="1:38" x14ac:dyDescent="0.25">
      <c r="A15" s="24" t="s">
        <v>29</v>
      </c>
      <c r="B15" s="19">
        <v>500</v>
      </c>
      <c r="D15" s="20">
        <v>11</v>
      </c>
      <c r="E15" s="21">
        <v>0.18</v>
      </c>
      <c r="F15" s="26">
        <f t="shared" si="0"/>
        <v>90</v>
      </c>
      <c r="H15" s="20">
        <v>23</v>
      </c>
      <c r="I15" s="21">
        <v>0.18</v>
      </c>
      <c r="J15" s="26">
        <f t="shared" si="1"/>
        <v>90</v>
      </c>
      <c r="L15" s="20">
        <v>35</v>
      </c>
      <c r="M15" s="21">
        <v>0.18</v>
      </c>
      <c r="N15" s="26">
        <f t="shared" si="2"/>
        <v>90</v>
      </c>
      <c r="P15" s="25">
        <v>47</v>
      </c>
      <c r="Q15" s="21">
        <v>0.18</v>
      </c>
      <c r="R15" s="26">
        <f t="shared" si="3"/>
        <v>90</v>
      </c>
      <c r="T15" s="20">
        <v>59</v>
      </c>
      <c r="U15" s="21">
        <v>0.18</v>
      </c>
      <c r="V15" s="26">
        <f t="shared" si="4"/>
        <v>90</v>
      </c>
      <c r="X15" s="20">
        <v>71</v>
      </c>
      <c r="Y15" s="21">
        <v>0.18</v>
      </c>
      <c r="Z15" s="26">
        <f t="shared" si="5"/>
        <v>90</v>
      </c>
      <c r="AB15" s="25">
        <v>83</v>
      </c>
      <c r="AC15" s="21">
        <v>0.18</v>
      </c>
      <c r="AD15" s="26">
        <f t="shared" si="6"/>
        <v>90</v>
      </c>
      <c r="AF15" s="23">
        <v>95</v>
      </c>
      <c r="AG15" s="21">
        <v>0.18</v>
      </c>
      <c r="AH15" s="26">
        <f t="shared" si="7"/>
        <v>90</v>
      </c>
      <c r="AJ15" s="23">
        <v>107</v>
      </c>
      <c r="AK15" s="21">
        <v>0.18</v>
      </c>
      <c r="AL15" s="26">
        <f t="shared" si="8"/>
        <v>90</v>
      </c>
    </row>
    <row r="16" spans="1:38" x14ac:dyDescent="0.25">
      <c r="A16" s="28" t="s">
        <v>30</v>
      </c>
      <c r="B16" s="19">
        <v>500</v>
      </c>
      <c r="D16" s="25">
        <v>12</v>
      </c>
      <c r="E16" s="21">
        <v>0.18</v>
      </c>
      <c r="F16" s="26">
        <f t="shared" si="0"/>
        <v>90</v>
      </c>
      <c r="H16" s="25">
        <v>24</v>
      </c>
      <c r="I16" s="21">
        <v>0.18</v>
      </c>
      <c r="J16" s="26">
        <f t="shared" si="1"/>
        <v>90</v>
      </c>
      <c r="L16" s="29">
        <v>36</v>
      </c>
      <c r="M16" s="21">
        <v>0.18</v>
      </c>
      <c r="N16" s="26">
        <f t="shared" si="2"/>
        <v>90</v>
      </c>
      <c r="P16" s="27">
        <v>48</v>
      </c>
      <c r="Q16" s="21">
        <v>0.18</v>
      </c>
      <c r="R16" s="26">
        <f t="shared" si="3"/>
        <v>90</v>
      </c>
      <c r="T16" s="25">
        <v>60</v>
      </c>
      <c r="U16" s="21">
        <v>0.18</v>
      </c>
      <c r="V16" s="26">
        <f t="shared" si="4"/>
        <v>90</v>
      </c>
      <c r="X16" s="29">
        <v>72</v>
      </c>
      <c r="Y16" s="21">
        <v>0.18</v>
      </c>
      <c r="Z16" s="26">
        <f t="shared" si="5"/>
        <v>90</v>
      </c>
      <c r="AB16" s="27">
        <v>84</v>
      </c>
      <c r="AC16" s="21">
        <v>0.18</v>
      </c>
      <c r="AD16" s="26">
        <f t="shared" si="6"/>
        <v>90</v>
      </c>
      <c r="AF16" s="23">
        <v>96</v>
      </c>
      <c r="AG16" s="21">
        <v>0.18</v>
      </c>
      <c r="AH16" s="26">
        <f t="shared" si="7"/>
        <v>90</v>
      </c>
      <c r="AJ16" s="30">
        <v>108</v>
      </c>
      <c r="AK16" s="21">
        <v>0.18</v>
      </c>
      <c r="AL16" s="26">
        <f t="shared" si="8"/>
        <v>90</v>
      </c>
    </row>
    <row r="17" spans="1:38" x14ac:dyDescent="0.25">
      <c r="B17" s="31">
        <f>SUM(B5:B16)</f>
        <v>6000</v>
      </c>
      <c r="F17" s="31">
        <f>SUM(F5:F16)</f>
        <v>1080</v>
      </c>
      <c r="J17" s="31">
        <f>SUM(J5:J16)</f>
        <v>1080</v>
      </c>
      <c r="N17" s="31">
        <f>SUM(N5:N16)</f>
        <v>1080</v>
      </c>
      <c r="R17" s="31">
        <f>SUM(R5:R16)</f>
        <v>1080</v>
      </c>
      <c r="V17" s="31">
        <f>SUM(V5:V16)</f>
        <v>1080</v>
      </c>
      <c r="Z17" s="31">
        <f>SUM(Z5:Z16)</f>
        <v>1080</v>
      </c>
      <c r="AD17" s="31">
        <f>SUM(AD5:AD16)</f>
        <v>1080</v>
      </c>
      <c r="AH17" s="31">
        <f>SUM(AH5:AH16)</f>
        <v>1080</v>
      </c>
      <c r="AL17" s="31">
        <f>SUM(AL5:AL16)</f>
        <v>1080</v>
      </c>
    </row>
    <row r="19" spans="1:38" ht="48" x14ac:dyDescent="0.25">
      <c r="A19" s="32" t="s">
        <v>31</v>
      </c>
      <c r="B19" s="33">
        <f>SUM(B5:B16)</f>
        <v>6000</v>
      </c>
      <c r="C19" s="34">
        <f>B19/3</f>
        <v>2000</v>
      </c>
      <c r="D19" s="6" t="s">
        <v>35</v>
      </c>
      <c r="F19" s="35">
        <v>1</v>
      </c>
    </row>
    <row r="20" spans="1:38" x14ac:dyDescent="0.25">
      <c r="B20" s="5"/>
    </row>
    <row r="21" spans="1:38" ht="48" x14ac:dyDescent="0.25">
      <c r="A21" s="32" t="s">
        <v>32</v>
      </c>
      <c r="B21" s="33">
        <f>SUM(F17:AL17)</f>
        <v>9720</v>
      </c>
      <c r="F21" s="36">
        <f>B21/B19</f>
        <v>1.62</v>
      </c>
    </row>
    <row r="22" spans="1:38" x14ac:dyDescent="0.25">
      <c r="A22" s="37"/>
      <c r="B22" s="38">
        <f>SUM(B19+B21)</f>
        <v>15720</v>
      </c>
    </row>
  </sheetData>
  <mergeCells count="15">
    <mergeCell ref="C5:C6"/>
    <mergeCell ref="L2:N2"/>
    <mergeCell ref="X2:Z2"/>
    <mergeCell ref="AJ2:AL2"/>
    <mergeCell ref="A3:B3"/>
    <mergeCell ref="C3:C4"/>
    <mergeCell ref="D3:F3"/>
    <mergeCell ref="H3:J3"/>
    <mergeCell ref="L3:N3"/>
    <mergeCell ref="P3:R3"/>
    <mergeCell ref="T3:V3"/>
    <mergeCell ref="X3:Z3"/>
    <mergeCell ref="AB3:AD3"/>
    <mergeCell ref="AF3:AH3"/>
    <mergeCell ref="AJ3:AL3"/>
  </mergeCells>
  <pageMargins left="0.7" right="0.7" top="0.75" bottom="0.75" header="0.51180555555555496" footer="0.51180555555555496"/>
  <pageSetup firstPageNumber="0"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56"/>
  <sheetViews>
    <sheetView showGridLines="0" zoomScaleNormal="100" workbookViewId="0">
      <selection activeCell="J37" sqref="J37"/>
    </sheetView>
  </sheetViews>
  <sheetFormatPr defaultRowHeight="15" x14ac:dyDescent="0.25"/>
  <cols>
    <col min="1" max="1" width="19.5703125" customWidth="1"/>
    <col min="2" max="2" width="21.85546875" bestFit="1" customWidth="1"/>
    <col min="3" max="3" width="10.42578125" customWidth="1"/>
    <col min="4" max="4" width="16.28515625" customWidth="1"/>
    <col min="5" max="5" width="11.42578125" customWidth="1"/>
    <col min="6" max="6" width="10.5703125" customWidth="1"/>
    <col min="7" max="7" width="13" customWidth="1"/>
    <col min="8" max="9" width="9.85546875" customWidth="1"/>
    <col min="10" max="1025" width="9.140625" customWidth="1"/>
  </cols>
  <sheetData>
    <row r="1" spans="1:32" ht="15.75" thickBot="1" x14ac:dyDescent="0.3">
      <c r="B1" s="5"/>
      <c r="C1" s="6"/>
      <c r="D1" s="5"/>
      <c r="E1" s="7"/>
      <c r="F1" s="6"/>
      <c r="G1" s="5"/>
      <c r="H1" s="8"/>
      <c r="I1" s="6"/>
      <c r="J1" s="5"/>
      <c r="K1" s="7"/>
      <c r="L1" s="6"/>
      <c r="M1" s="5"/>
      <c r="N1" s="7"/>
      <c r="O1" s="6"/>
      <c r="P1" s="5"/>
      <c r="Q1" s="7"/>
      <c r="R1" s="6"/>
      <c r="S1" s="5"/>
      <c r="T1" s="5"/>
      <c r="U1" s="6"/>
      <c r="V1" s="5"/>
      <c r="W1" s="5"/>
      <c r="X1" s="6"/>
      <c r="Y1" s="5"/>
      <c r="Z1" s="5"/>
      <c r="AA1" s="6"/>
      <c r="AB1" s="5"/>
      <c r="AC1" s="5"/>
      <c r="AD1" s="6"/>
    </row>
    <row r="2" spans="1:32" x14ac:dyDescent="0.25">
      <c r="A2" s="55"/>
      <c r="B2" s="117" t="s">
        <v>85</v>
      </c>
      <c r="C2" s="6"/>
      <c r="D2" s="5"/>
      <c r="E2" s="149" t="s">
        <v>123</v>
      </c>
      <c r="F2" s="150"/>
      <c r="G2" s="148"/>
      <c r="H2" s="147" t="s">
        <v>44</v>
      </c>
      <c r="I2" s="146" t="s">
        <v>124</v>
      </c>
      <c r="P2" s="5"/>
      <c r="Q2" s="7"/>
      <c r="R2" s="6"/>
      <c r="S2" s="5"/>
      <c r="T2" s="5"/>
      <c r="U2" s="6"/>
      <c r="V2" s="5"/>
      <c r="W2" s="5"/>
      <c r="X2" s="6"/>
      <c r="Y2" s="5"/>
      <c r="Z2" s="5"/>
      <c r="AA2" s="6"/>
      <c r="AB2" s="5"/>
      <c r="AC2" s="5"/>
      <c r="AD2" s="6"/>
    </row>
    <row r="3" spans="1:32" ht="15.75" thickBot="1" x14ac:dyDescent="0.3">
      <c r="A3" s="57" t="s">
        <v>86</v>
      </c>
      <c r="B3" s="77">
        <v>1000</v>
      </c>
      <c r="D3" s="5"/>
      <c r="E3" s="190" t="s">
        <v>45</v>
      </c>
      <c r="F3" s="191"/>
      <c r="G3" s="192"/>
      <c r="H3" s="89">
        <f>J32</f>
        <v>12000</v>
      </c>
      <c r="I3" s="89" t="s">
        <v>125</v>
      </c>
      <c r="P3" s="5"/>
      <c r="Q3" s="7"/>
      <c r="R3" s="6"/>
      <c r="S3" s="5"/>
      <c r="T3" s="5"/>
      <c r="U3" s="6"/>
      <c r="V3" s="5"/>
      <c r="W3" s="5"/>
      <c r="X3" s="6"/>
      <c r="Y3" s="5"/>
      <c r="Z3" s="5"/>
      <c r="AA3" s="6"/>
      <c r="AB3" s="5"/>
      <c r="AC3" s="5"/>
      <c r="AD3" s="6"/>
    </row>
    <row r="4" spans="1:32" ht="15.75" x14ac:dyDescent="0.25">
      <c r="A4" s="56" t="s">
        <v>88</v>
      </c>
      <c r="B4" s="58">
        <f>IF(B3&gt;='TSGAP % slabs'!B8,'TSGAP % slabs'!D8,IF(B3&gt;='TSGAP % slabs'!B7,'TSGAP % slabs'!D7,IF(B3&gt;='TSGAP % slabs'!B6,'TSGAP % slabs'!D6,IF(B3&gt;='TSGAP % slabs'!B5,'TSGAP % slabs'!D5,IF(B3&gt;='TSGAP % slabs'!B4,'TSGAP % slabs'!D4,0)))))</f>
        <v>0.2</v>
      </c>
      <c r="C4" s="6"/>
      <c r="D4" s="5"/>
      <c r="E4" s="190" t="s">
        <v>46</v>
      </c>
      <c r="F4" s="191"/>
      <c r="G4" s="192"/>
      <c r="H4" s="89">
        <f>J33</f>
        <v>33600</v>
      </c>
      <c r="I4" s="89" t="s">
        <v>125</v>
      </c>
      <c r="P4" s="5"/>
      <c r="Q4" s="7"/>
      <c r="R4" s="6"/>
      <c r="S4" s="5"/>
      <c r="T4" s="5"/>
      <c r="U4" s="6"/>
      <c r="V4" s="5"/>
      <c r="W4" s="5"/>
      <c r="X4" s="6"/>
      <c r="Y4" s="5"/>
      <c r="Z4" s="5"/>
      <c r="AA4" s="6"/>
      <c r="AB4" s="5"/>
      <c r="AC4" s="5"/>
      <c r="AD4" s="6"/>
    </row>
    <row r="5" spans="1:32" ht="15.75" x14ac:dyDescent="0.25">
      <c r="A5" s="46"/>
      <c r="B5" s="47"/>
      <c r="C5" s="6"/>
      <c r="D5" s="5"/>
      <c r="E5" s="190" t="s">
        <v>48</v>
      </c>
      <c r="F5" s="191"/>
      <c r="G5" s="192"/>
      <c r="H5" s="89">
        <f>J34</f>
        <v>21600</v>
      </c>
      <c r="I5" s="151">
        <f>H5/H3</f>
        <v>1.8</v>
      </c>
      <c r="P5" s="5"/>
      <c r="Q5" s="7"/>
      <c r="R5" s="6"/>
      <c r="S5" s="5"/>
      <c r="T5" s="5"/>
      <c r="U5" s="6"/>
      <c r="V5" s="5"/>
      <c r="W5" s="5"/>
      <c r="X5" s="6"/>
      <c r="Y5" s="5"/>
      <c r="Z5" s="5"/>
      <c r="AA5" s="6"/>
      <c r="AB5" s="5"/>
      <c r="AC5" s="5"/>
      <c r="AD5" s="6"/>
    </row>
    <row r="6" spans="1:32" ht="16.5" thickBot="1" x14ac:dyDescent="0.3">
      <c r="A6" s="46"/>
      <c r="B6" s="47"/>
      <c r="C6" s="6"/>
      <c r="D6" s="5"/>
      <c r="E6" s="193" t="s">
        <v>50</v>
      </c>
      <c r="F6" s="194"/>
      <c r="G6" s="195"/>
      <c r="H6" s="89">
        <f>J35</f>
        <v>12000</v>
      </c>
      <c r="I6" s="152">
        <f>H6/H3</f>
        <v>1</v>
      </c>
      <c r="P6" s="5"/>
      <c r="Q6" s="7"/>
      <c r="R6" s="6"/>
      <c r="S6" s="5"/>
      <c r="T6" s="5"/>
      <c r="U6" s="6"/>
      <c r="V6" s="5"/>
      <c r="W6" s="5"/>
      <c r="X6" s="6"/>
      <c r="Y6" s="5"/>
      <c r="Z6" s="5"/>
      <c r="AA6" s="6"/>
      <c r="AB6" s="5"/>
      <c r="AC6" s="5"/>
      <c r="AD6" s="6"/>
    </row>
    <row r="7" spans="1:32" ht="16.5" thickBot="1" x14ac:dyDescent="0.3">
      <c r="A7" s="46"/>
      <c r="B7" s="47"/>
      <c r="C7" s="6"/>
      <c r="D7" s="5"/>
      <c r="E7" s="196" t="s">
        <v>122</v>
      </c>
      <c r="F7" s="197"/>
      <c r="G7" s="198"/>
      <c r="H7" s="153">
        <f>J36</f>
        <v>33600</v>
      </c>
      <c r="I7" s="154">
        <f>H7/H3</f>
        <v>2.8</v>
      </c>
      <c r="P7" s="5"/>
      <c r="Q7" s="7"/>
      <c r="R7" s="6"/>
      <c r="S7" s="5"/>
      <c r="T7" s="5"/>
      <c r="U7" s="6"/>
      <c r="V7" s="5"/>
      <c r="W7" s="5"/>
      <c r="X7" s="6"/>
      <c r="Y7" s="5"/>
      <c r="Z7" s="5"/>
      <c r="AA7" s="6"/>
      <c r="AB7" s="5"/>
      <c r="AC7" s="5"/>
      <c r="AD7" s="6"/>
    </row>
    <row r="8" spans="1:32" ht="16.5" thickBot="1" x14ac:dyDescent="0.3">
      <c r="A8" s="46"/>
      <c r="B8" s="47"/>
      <c r="C8" s="6"/>
      <c r="D8" s="5"/>
      <c r="E8" s="7"/>
      <c r="F8" s="6"/>
      <c r="G8" s="5"/>
      <c r="H8" s="8"/>
      <c r="I8" s="6"/>
      <c r="J8" s="5"/>
      <c r="K8" s="7"/>
      <c r="L8" s="6"/>
      <c r="M8" s="5"/>
      <c r="N8" s="7"/>
      <c r="O8" s="6"/>
      <c r="P8" s="5"/>
      <c r="Q8" s="7"/>
      <c r="R8" s="6"/>
      <c r="S8" s="5"/>
      <c r="T8" s="5"/>
      <c r="U8" s="6"/>
      <c r="V8" s="5"/>
      <c r="W8" s="5"/>
      <c r="X8" s="6"/>
      <c r="Y8" s="5"/>
      <c r="Z8" s="5"/>
      <c r="AA8" s="6"/>
      <c r="AB8" s="5"/>
      <c r="AC8" s="5"/>
      <c r="AD8" s="6"/>
    </row>
    <row r="9" spans="1:32" ht="23.25" thickBot="1" x14ac:dyDescent="0.3">
      <c r="B9" s="5"/>
      <c r="C9" s="5"/>
      <c r="D9" s="5"/>
      <c r="E9" s="5"/>
      <c r="F9" s="6"/>
      <c r="G9" s="5"/>
      <c r="H9" s="5"/>
      <c r="I9" s="6"/>
      <c r="J9" s="5"/>
      <c r="K9" s="48" t="s">
        <v>41</v>
      </c>
      <c r="L9" s="49">
        <f>C24/3</f>
        <v>4000</v>
      </c>
      <c r="M9" s="5"/>
      <c r="N9" s="7"/>
      <c r="O9" s="6"/>
      <c r="P9" s="5"/>
      <c r="Q9" s="7"/>
      <c r="R9" s="6"/>
      <c r="S9" s="5"/>
      <c r="T9" s="48" t="s">
        <v>41</v>
      </c>
      <c r="U9" s="49">
        <f>C24/3</f>
        <v>4000</v>
      </c>
      <c r="V9" s="5"/>
      <c r="W9" s="5"/>
      <c r="X9" s="6"/>
      <c r="Y9" s="5"/>
      <c r="Z9" s="5"/>
      <c r="AA9" s="6"/>
      <c r="AB9" s="5"/>
      <c r="AC9" s="48" t="s">
        <v>41</v>
      </c>
      <c r="AD9" s="49">
        <f>C24/3</f>
        <v>4000</v>
      </c>
    </row>
    <row r="10" spans="1:32" ht="22.35" customHeight="1" thickBot="1" x14ac:dyDescent="0.3">
      <c r="B10" s="174" t="s">
        <v>2</v>
      </c>
      <c r="C10" s="174"/>
      <c r="D10" s="175" t="s">
        <v>3</v>
      </c>
      <c r="E10" s="184" t="s">
        <v>4</v>
      </c>
      <c r="F10" s="185"/>
      <c r="G10" s="10"/>
      <c r="H10" s="184" t="s">
        <v>5</v>
      </c>
      <c r="I10" s="185"/>
      <c r="J10" s="10"/>
      <c r="K10" s="177" t="s">
        <v>6</v>
      </c>
      <c r="L10" s="177"/>
      <c r="M10" s="10"/>
      <c r="N10" s="176" t="s">
        <v>7</v>
      </c>
      <c r="O10" s="176"/>
      <c r="P10" s="10"/>
      <c r="Q10" s="176" t="s">
        <v>8</v>
      </c>
      <c r="R10" s="176"/>
      <c r="S10" s="10"/>
      <c r="T10" s="177" t="s">
        <v>9</v>
      </c>
      <c r="U10" s="177"/>
      <c r="V10" s="10"/>
      <c r="W10" s="176" t="s">
        <v>10</v>
      </c>
      <c r="X10" s="176"/>
      <c r="Y10" s="10"/>
      <c r="Z10" s="176" t="s">
        <v>11</v>
      </c>
      <c r="AA10" s="176"/>
      <c r="AB10" s="10"/>
      <c r="AC10" s="177" t="s">
        <v>12</v>
      </c>
      <c r="AD10" s="177"/>
      <c r="AE10" s="11"/>
      <c r="AF10" s="11"/>
    </row>
    <row r="11" spans="1:32" ht="34.5" thickBot="1" x14ac:dyDescent="0.3">
      <c r="B11" s="12" t="s">
        <v>13</v>
      </c>
      <c r="C11" s="13" t="s">
        <v>14</v>
      </c>
      <c r="D11" s="175"/>
      <c r="E11" s="14" t="s">
        <v>15</v>
      </c>
      <c r="F11" s="15" t="s">
        <v>87</v>
      </c>
      <c r="G11" s="16"/>
      <c r="H11" s="14" t="s">
        <v>15</v>
      </c>
      <c r="I11" s="15" t="s">
        <v>87</v>
      </c>
      <c r="J11" s="16"/>
      <c r="K11" s="14" t="s">
        <v>15</v>
      </c>
      <c r="L11" s="15" t="s">
        <v>87</v>
      </c>
      <c r="M11" s="16"/>
      <c r="N11" s="14" t="s">
        <v>15</v>
      </c>
      <c r="O11" s="15" t="s">
        <v>87</v>
      </c>
      <c r="P11" s="16"/>
      <c r="Q11" s="14" t="s">
        <v>15</v>
      </c>
      <c r="R11" s="15" t="s">
        <v>87</v>
      </c>
      <c r="S11" s="16"/>
      <c r="T11" s="14" t="s">
        <v>15</v>
      </c>
      <c r="U11" s="15" t="s">
        <v>87</v>
      </c>
      <c r="V11" s="16"/>
      <c r="W11" s="14" t="s">
        <v>15</v>
      </c>
      <c r="X11" s="15" t="s">
        <v>87</v>
      </c>
      <c r="Y11" s="16"/>
      <c r="Z11" s="14" t="s">
        <v>15</v>
      </c>
      <c r="AA11" s="15" t="s">
        <v>87</v>
      </c>
      <c r="AB11" s="16"/>
      <c r="AC11" s="14" t="s">
        <v>15</v>
      </c>
      <c r="AD11" s="15" t="s">
        <v>87</v>
      </c>
      <c r="AE11" s="17"/>
      <c r="AF11" s="17"/>
    </row>
    <row r="12" spans="1:32" ht="15.75" thickBot="1" x14ac:dyDescent="0.3">
      <c r="B12" s="18" t="s">
        <v>18</v>
      </c>
      <c r="C12" s="19">
        <f t="shared" ref="C12:C23" si="0">$B$3</f>
        <v>1000</v>
      </c>
      <c r="D12" s="48" t="s">
        <v>42</v>
      </c>
      <c r="E12" s="118">
        <v>1</v>
      </c>
      <c r="F12" s="22">
        <f t="shared" ref="F12:F23" si="1">$C12*$B$4</f>
        <v>200</v>
      </c>
      <c r="G12" s="16"/>
      <c r="H12" s="20">
        <v>13</v>
      </c>
      <c r="I12" s="22">
        <f t="shared" ref="I12:I23" si="2">$C12*$B$4</f>
        <v>200</v>
      </c>
      <c r="J12" s="16"/>
      <c r="K12" s="20">
        <v>25</v>
      </c>
      <c r="L12" s="22">
        <f t="shared" ref="L12:L23" si="3">$C12*$B$4</f>
        <v>200</v>
      </c>
      <c r="M12" s="16"/>
      <c r="N12" s="20">
        <v>37</v>
      </c>
      <c r="O12" s="22">
        <f t="shared" ref="O12:O23" si="4">$C12*$B$4</f>
        <v>200</v>
      </c>
      <c r="P12" s="16"/>
      <c r="Q12" s="20">
        <v>49</v>
      </c>
      <c r="R12" s="22">
        <f t="shared" ref="R12:R23" si="5">$C12*$B$4</f>
        <v>200</v>
      </c>
      <c r="S12" s="16"/>
      <c r="T12" s="20">
        <v>61</v>
      </c>
      <c r="U12" s="22">
        <f t="shared" ref="U12:U23" si="6">$C12*$B$4</f>
        <v>200</v>
      </c>
      <c r="V12" s="16"/>
      <c r="W12" s="20">
        <v>73</v>
      </c>
      <c r="X12" s="22">
        <f t="shared" ref="X12:X23" si="7">$C12*$B$4</f>
        <v>200</v>
      </c>
      <c r="Y12" s="16"/>
      <c r="Z12" s="23">
        <v>85</v>
      </c>
      <c r="AA12" s="22">
        <f t="shared" ref="AA12:AA23" si="8">$C12*$B$4</f>
        <v>200</v>
      </c>
      <c r="AB12" s="16"/>
      <c r="AC12" s="23">
        <v>97</v>
      </c>
      <c r="AD12" s="22">
        <f t="shared" ref="AD12:AD23" si="9">$C12*$B$4</f>
        <v>200</v>
      </c>
      <c r="AE12" s="17"/>
      <c r="AF12" s="17"/>
    </row>
    <row r="13" spans="1:32" ht="15.75" thickBot="1" x14ac:dyDescent="0.3">
      <c r="B13" s="24" t="s">
        <v>20</v>
      </c>
      <c r="C13" s="19">
        <f t="shared" si="0"/>
        <v>1000</v>
      </c>
      <c r="D13" s="120">
        <f>C26+C28</f>
        <v>33600</v>
      </c>
      <c r="E13" s="119">
        <v>2</v>
      </c>
      <c r="F13" s="26">
        <f t="shared" si="1"/>
        <v>200</v>
      </c>
      <c r="G13" s="16"/>
      <c r="H13" s="25">
        <v>14</v>
      </c>
      <c r="I13" s="26">
        <f t="shared" si="2"/>
        <v>200</v>
      </c>
      <c r="J13" s="5"/>
      <c r="K13" s="25">
        <v>26</v>
      </c>
      <c r="L13" s="26">
        <f t="shared" si="3"/>
        <v>200</v>
      </c>
      <c r="M13" s="5"/>
      <c r="N13" s="27">
        <v>38</v>
      </c>
      <c r="O13" s="26">
        <f t="shared" si="4"/>
        <v>200</v>
      </c>
      <c r="P13" s="5"/>
      <c r="Q13" s="25">
        <v>50</v>
      </c>
      <c r="R13" s="26">
        <f t="shared" si="5"/>
        <v>200</v>
      </c>
      <c r="S13" s="5"/>
      <c r="T13" s="25">
        <v>62</v>
      </c>
      <c r="U13" s="26">
        <f t="shared" si="6"/>
        <v>200</v>
      </c>
      <c r="V13" s="5"/>
      <c r="W13" s="27">
        <v>74</v>
      </c>
      <c r="X13" s="26">
        <f t="shared" si="7"/>
        <v>200</v>
      </c>
      <c r="Y13" s="5"/>
      <c r="Z13" s="23">
        <v>86</v>
      </c>
      <c r="AA13" s="26">
        <f t="shared" si="8"/>
        <v>200</v>
      </c>
      <c r="AB13" s="5"/>
      <c r="AC13" s="2">
        <v>98</v>
      </c>
      <c r="AD13" s="26">
        <f t="shared" si="9"/>
        <v>200</v>
      </c>
    </row>
    <row r="14" spans="1:32" x14ac:dyDescent="0.25">
      <c r="B14" s="24" t="s">
        <v>21</v>
      </c>
      <c r="C14" s="19">
        <f t="shared" si="0"/>
        <v>1000</v>
      </c>
      <c r="D14" s="5"/>
      <c r="E14" s="20">
        <v>3</v>
      </c>
      <c r="F14" s="26">
        <f t="shared" si="1"/>
        <v>200</v>
      </c>
      <c r="G14" s="16"/>
      <c r="H14" s="20">
        <v>15</v>
      </c>
      <c r="I14" s="26">
        <f t="shared" si="2"/>
        <v>200</v>
      </c>
      <c r="J14" s="5"/>
      <c r="K14" s="20">
        <v>27</v>
      </c>
      <c r="L14" s="26">
        <f t="shared" si="3"/>
        <v>200</v>
      </c>
      <c r="M14" s="5"/>
      <c r="N14" s="25">
        <v>39</v>
      </c>
      <c r="O14" s="26">
        <f t="shared" si="4"/>
        <v>200</v>
      </c>
      <c r="P14" s="5"/>
      <c r="Q14" s="20">
        <v>51</v>
      </c>
      <c r="R14" s="26">
        <f t="shared" si="5"/>
        <v>200</v>
      </c>
      <c r="S14" s="5"/>
      <c r="T14" s="20">
        <v>63</v>
      </c>
      <c r="U14" s="26">
        <f t="shared" si="6"/>
        <v>200</v>
      </c>
      <c r="V14" s="5"/>
      <c r="W14" s="25">
        <v>75</v>
      </c>
      <c r="X14" s="26">
        <f t="shared" si="7"/>
        <v>200</v>
      </c>
      <c r="Y14" s="5"/>
      <c r="Z14" s="23">
        <v>87</v>
      </c>
      <c r="AA14" s="26">
        <f t="shared" si="8"/>
        <v>200</v>
      </c>
      <c r="AB14" s="5"/>
      <c r="AC14" s="23">
        <v>99</v>
      </c>
      <c r="AD14" s="26">
        <f t="shared" si="9"/>
        <v>200</v>
      </c>
    </row>
    <row r="15" spans="1:32" x14ac:dyDescent="0.25">
      <c r="B15" s="24" t="s">
        <v>22</v>
      </c>
      <c r="C15" s="19">
        <f t="shared" si="0"/>
        <v>1000</v>
      </c>
      <c r="D15" s="5"/>
      <c r="E15" s="25">
        <v>4</v>
      </c>
      <c r="F15" s="26">
        <f t="shared" si="1"/>
        <v>200</v>
      </c>
      <c r="G15" s="16"/>
      <c r="H15" s="25">
        <v>16</v>
      </c>
      <c r="I15" s="26">
        <f t="shared" si="2"/>
        <v>200</v>
      </c>
      <c r="J15" s="5"/>
      <c r="K15" s="25">
        <v>28</v>
      </c>
      <c r="L15" s="26">
        <f t="shared" si="3"/>
        <v>200</v>
      </c>
      <c r="M15" s="5"/>
      <c r="N15" s="27">
        <v>40</v>
      </c>
      <c r="O15" s="26">
        <f t="shared" si="4"/>
        <v>200</v>
      </c>
      <c r="P15" s="5"/>
      <c r="Q15" s="25">
        <v>52</v>
      </c>
      <c r="R15" s="26">
        <f t="shared" si="5"/>
        <v>200</v>
      </c>
      <c r="S15" s="5"/>
      <c r="T15" s="25">
        <v>64</v>
      </c>
      <c r="U15" s="26">
        <f t="shared" si="6"/>
        <v>200</v>
      </c>
      <c r="V15" s="5"/>
      <c r="W15" s="27">
        <v>76</v>
      </c>
      <c r="X15" s="26">
        <f t="shared" si="7"/>
        <v>200</v>
      </c>
      <c r="Y15" s="5"/>
      <c r="Z15" s="23">
        <v>88</v>
      </c>
      <c r="AA15" s="26">
        <f t="shared" si="8"/>
        <v>200</v>
      </c>
      <c r="AB15" s="5"/>
      <c r="AC15" s="2">
        <v>100</v>
      </c>
      <c r="AD15" s="26">
        <f t="shared" si="9"/>
        <v>200</v>
      </c>
    </row>
    <row r="16" spans="1:32" x14ac:dyDescent="0.25">
      <c r="B16" s="24" t="s">
        <v>23</v>
      </c>
      <c r="C16" s="19">
        <f t="shared" si="0"/>
        <v>1000</v>
      </c>
      <c r="D16" s="5"/>
      <c r="E16" s="20">
        <v>5</v>
      </c>
      <c r="F16" s="26">
        <f t="shared" si="1"/>
        <v>200</v>
      </c>
      <c r="G16" s="16"/>
      <c r="H16" s="20">
        <v>17</v>
      </c>
      <c r="I16" s="26">
        <f t="shared" si="2"/>
        <v>200</v>
      </c>
      <c r="J16" s="5"/>
      <c r="K16" s="20">
        <v>29</v>
      </c>
      <c r="L16" s="26">
        <f t="shared" si="3"/>
        <v>200</v>
      </c>
      <c r="M16" s="5"/>
      <c r="N16" s="25">
        <v>41</v>
      </c>
      <c r="O16" s="26">
        <f t="shared" si="4"/>
        <v>200</v>
      </c>
      <c r="P16" s="5"/>
      <c r="Q16" s="20">
        <v>53</v>
      </c>
      <c r="R16" s="26">
        <f t="shared" si="5"/>
        <v>200</v>
      </c>
      <c r="S16" s="5"/>
      <c r="T16" s="20">
        <v>65</v>
      </c>
      <c r="U16" s="26">
        <f t="shared" si="6"/>
        <v>200</v>
      </c>
      <c r="V16" s="5"/>
      <c r="W16" s="25">
        <v>77</v>
      </c>
      <c r="X16" s="26">
        <f t="shared" si="7"/>
        <v>200</v>
      </c>
      <c r="Y16" s="5"/>
      <c r="Z16" s="23">
        <v>89</v>
      </c>
      <c r="AA16" s="26">
        <f t="shared" si="8"/>
        <v>200</v>
      </c>
      <c r="AB16" s="5"/>
      <c r="AC16" s="23">
        <v>101</v>
      </c>
      <c r="AD16" s="26">
        <f t="shared" si="9"/>
        <v>200</v>
      </c>
    </row>
    <row r="17" spans="2:30" x14ac:dyDescent="0.25">
      <c r="B17" s="24" t="s">
        <v>24</v>
      </c>
      <c r="C17" s="19">
        <f t="shared" si="0"/>
        <v>1000</v>
      </c>
      <c r="D17" s="5"/>
      <c r="E17" s="25">
        <v>6</v>
      </c>
      <c r="F17" s="26">
        <f t="shared" si="1"/>
        <v>200</v>
      </c>
      <c r="G17" s="16"/>
      <c r="H17" s="25">
        <v>18</v>
      </c>
      <c r="I17" s="26">
        <f t="shared" si="2"/>
        <v>200</v>
      </c>
      <c r="J17" s="5"/>
      <c r="K17" s="25">
        <v>30</v>
      </c>
      <c r="L17" s="26">
        <f t="shared" si="3"/>
        <v>200</v>
      </c>
      <c r="M17" s="5"/>
      <c r="N17" s="27">
        <v>42</v>
      </c>
      <c r="O17" s="26">
        <f t="shared" si="4"/>
        <v>200</v>
      </c>
      <c r="P17" s="5"/>
      <c r="Q17" s="25">
        <v>54</v>
      </c>
      <c r="R17" s="26">
        <f t="shared" si="5"/>
        <v>200</v>
      </c>
      <c r="S17" s="5"/>
      <c r="T17" s="25">
        <v>66</v>
      </c>
      <c r="U17" s="26">
        <f t="shared" si="6"/>
        <v>200</v>
      </c>
      <c r="V17" s="5"/>
      <c r="W17" s="27">
        <v>78</v>
      </c>
      <c r="X17" s="26">
        <f t="shared" si="7"/>
        <v>200</v>
      </c>
      <c r="Y17" s="5"/>
      <c r="Z17" s="23">
        <v>90</v>
      </c>
      <c r="AA17" s="26">
        <f t="shared" si="8"/>
        <v>200</v>
      </c>
      <c r="AB17" s="5"/>
      <c r="AC17" s="2">
        <v>102</v>
      </c>
      <c r="AD17" s="26">
        <f t="shared" si="9"/>
        <v>200</v>
      </c>
    </row>
    <row r="18" spans="2:30" x14ac:dyDescent="0.25">
      <c r="B18" s="24" t="s">
        <v>25</v>
      </c>
      <c r="C18" s="19">
        <f t="shared" si="0"/>
        <v>1000</v>
      </c>
      <c r="D18" s="5"/>
      <c r="E18" s="20">
        <v>7</v>
      </c>
      <c r="F18" s="26">
        <f t="shared" si="1"/>
        <v>200</v>
      </c>
      <c r="G18" s="16"/>
      <c r="H18" s="20">
        <v>19</v>
      </c>
      <c r="I18" s="26">
        <f t="shared" si="2"/>
        <v>200</v>
      </c>
      <c r="J18" s="5"/>
      <c r="K18" s="20">
        <v>31</v>
      </c>
      <c r="L18" s="26">
        <f t="shared" si="3"/>
        <v>200</v>
      </c>
      <c r="M18" s="5"/>
      <c r="N18" s="25">
        <v>43</v>
      </c>
      <c r="O18" s="26">
        <f t="shared" si="4"/>
        <v>200</v>
      </c>
      <c r="P18" s="5"/>
      <c r="Q18" s="20">
        <v>55</v>
      </c>
      <c r="R18" s="26">
        <f t="shared" si="5"/>
        <v>200</v>
      </c>
      <c r="S18" s="5"/>
      <c r="T18" s="20">
        <v>67</v>
      </c>
      <c r="U18" s="26">
        <f t="shared" si="6"/>
        <v>200</v>
      </c>
      <c r="V18" s="5"/>
      <c r="W18" s="25">
        <v>79</v>
      </c>
      <c r="X18" s="26">
        <f t="shared" si="7"/>
        <v>200</v>
      </c>
      <c r="Y18" s="5"/>
      <c r="Z18" s="23">
        <v>91</v>
      </c>
      <c r="AA18" s="26">
        <f t="shared" si="8"/>
        <v>200</v>
      </c>
      <c r="AB18" s="5"/>
      <c r="AC18" s="23">
        <v>103</v>
      </c>
      <c r="AD18" s="26">
        <f t="shared" si="9"/>
        <v>200</v>
      </c>
    </row>
    <row r="19" spans="2:30" x14ac:dyDescent="0.25">
      <c r="B19" s="24" t="s">
        <v>26</v>
      </c>
      <c r="C19" s="19">
        <f t="shared" si="0"/>
        <v>1000</v>
      </c>
      <c r="D19" s="5"/>
      <c r="E19" s="25">
        <v>8</v>
      </c>
      <c r="F19" s="26">
        <f t="shared" si="1"/>
        <v>200</v>
      </c>
      <c r="G19" s="16"/>
      <c r="H19" s="25">
        <v>20</v>
      </c>
      <c r="I19" s="26">
        <f t="shared" si="2"/>
        <v>200</v>
      </c>
      <c r="J19" s="5"/>
      <c r="K19" s="25">
        <v>32</v>
      </c>
      <c r="L19" s="26">
        <f t="shared" si="3"/>
        <v>200</v>
      </c>
      <c r="M19" s="5"/>
      <c r="N19" s="27">
        <v>44</v>
      </c>
      <c r="O19" s="26">
        <f t="shared" si="4"/>
        <v>200</v>
      </c>
      <c r="P19" s="5"/>
      <c r="Q19" s="25">
        <v>56</v>
      </c>
      <c r="R19" s="26">
        <f t="shared" si="5"/>
        <v>200</v>
      </c>
      <c r="S19" s="5"/>
      <c r="T19" s="25">
        <v>68</v>
      </c>
      <c r="U19" s="26">
        <f t="shared" si="6"/>
        <v>200</v>
      </c>
      <c r="V19" s="5"/>
      <c r="W19" s="27">
        <v>80</v>
      </c>
      <c r="X19" s="26">
        <f t="shared" si="7"/>
        <v>200</v>
      </c>
      <c r="Y19" s="5"/>
      <c r="Z19" s="23">
        <v>92</v>
      </c>
      <c r="AA19" s="26">
        <f t="shared" si="8"/>
        <v>200</v>
      </c>
      <c r="AB19" s="5"/>
      <c r="AC19" s="2">
        <v>104</v>
      </c>
      <c r="AD19" s="26">
        <f t="shared" si="9"/>
        <v>200</v>
      </c>
    </row>
    <row r="20" spans="2:30" x14ac:dyDescent="0.25">
      <c r="B20" s="24" t="s">
        <v>27</v>
      </c>
      <c r="C20" s="19">
        <f t="shared" si="0"/>
        <v>1000</v>
      </c>
      <c r="D20" s="5"/>
      <c r="E20" s="20">
        <v>9</v>
      </c>
      <c r="F20" s="26">
        <f t="shared" si="1"/>
        <v>200</v>
      </c>
      <c r="G20" s="16"/>
      <c r="H20" s="20">
        <v>21</v>
      </c>
      <c r="I20" s="26">
        <f t="shared" si="2"/>
        <v>200</v>
      </c>
      <c r="J20" s="5"/>
      <c r="K20" s="20">
        <v>33</v>
      </c>
      <c r="L20" s="26">
        <f t="shared" si="3"/>
        <v>200</v>
      </c>
      <c r="M20" s="5"/>
      <c r="N20" s="25">
        <v>45</v>
      </c>
      <c r="O20" s="26">
        <f t="shared" si="4"/>
        <v>200</v>
      </c>
      <c r="P20" s="5"/>
      <c r="Q20" s="20">
        <v>57</v>
      </c>
      <c r="R20" s="26">
        <f t="shared" si="5"/>
        <v>200</v>
      </c>
      <c r="S20" s="5"/>
      <c r="T20" s="20">
        <v>69</v>
      </c>
      <c r="U20" s="26">
        <f t="shared" si="6"/>
        <v>200</v>
      </c>
      <c r="V20" s="5"/>
      <c r="W20" s="25">
        <v>81</v>
      </c>
      <c r="X20" s="26">
        <f t="shared" si="7"/>
        <v>200</v>
      </c>
      <c r="Y20" s="5"/>
      <c r="Z20" s="23">
        <v>93</v>
      </c>
      <c r="AA20" s="26">
        <f t="shared" si="8"/>
        <v>200</v>
      </c>
      <c r="AB20" s="5"/>
      <c r="AC20" s="23">
        <v>105</v>
      </c>
      <c r="AD20" s="26">
        <f t="shared" si="9"/>
        <v>200</v>
      </c>
    </row>
    <row r="21" spans="2:30" x14ac:dyDescent="0.25">
      <c r="B21" s="24" t="s">
        <v>28</v>
      </c>
      <c r="C21" s="19">
        <f t="shared" si="0"/>
        <v>1000</v>
      </c>
      <c r="D21" s="5"/>
      <c r="E21" s="25">
        <v>10</v>
      </c>
      <c r="F21" s="26">
        <f t="shared" si="1"/>
        <v>200</v>
      </c>
      <c r="G21" s="16"/>
      <c r="H21" s="25">
        <v>22</v>
      </c>
      <c r="I21" s="26">
        <f t="shared" si="2"/>
        <v>200</v>
      </c>
      <c r="J21" s="5"/>
      <c r="K21" s="25">
        <v>34</v>
      </c>
      <c r="L21" s="26">
        <f t="shared" si="3"/>
        <v>200</v>
      </c>
      <c r="M21" s="5"/>
      <c r="N21" s="27">
        <v>46</v>
      </c>
      <c r="O21" s="26">
        <f t="shared" si="4"/>
        <v>200</v>
      </c>
      <c r="P21" s="5"/>
      <c r="Q21" s="25">
        <v>58</v>
      </c>
      <c r="R21" s="26">
        <f t="shared" si="5"/>
        <v>200</v>
      </c>
      <c r="S21" s="5"/>
      <c r="T21" s="25">
        <v>70</v>
      </c>
      <c r="U21" s="26">
        <f t="shared" si="6"/>
        <v>200</v>
      </c>
      <c r="V21" s="5"/>
      <c r="W21" s="27">
        <v>82</v>
      </c>
      <c r="X21" s="26">
        <f t="shared" si="7"/>
        <v>200</v>
      </c>
      <c r="Y21" s="5"/>
      <c r="Z21" s="23">
        <v>94</v>
      </c>
      <c r="AA21" s="26">
        <f t="shared" si="8"/>
        <v>200</v>
      </c>
      <c r="AB21" s="5"/>
      <c r="AC21" s="2">
        <v>106</v>
      </c>
      <c r="AD21" s="26">
        <f t="shared" si="9"/>
        <v>200</v>
      </c>
    </row>
    <row r="22" spans="2:30" x14ac:dyDescent="0.25">
      <c r="B22" s="24" t="s">
        <v>29</v>
      </c>
      <c r="C22" s="19">
        <f t="shared" si="0"/>
        <v>1000</v>
      </c>
      <c r="D22" s="5"/>
      <c r="E22" s="20">
        <v>11</v>
      </c>
      <c r="F22" s="26">
        <f t="shared" si="1"/>
        <v>200</v>
      </c>
      <c r="G22" s="16"/>
      <c r="H22" s="20">
        <v>23</v>
      </c>
      <c r="I22" s="26">
        <f t="shared" si="2"/>
        <v>200</v>
      </c>
      <c r="J22" s="5"/>
      <c r="K22" s="20">
        <v>35</v>
      </c>
      <c r="L22" s="26">
        <f t="shared" si="3"/>
        <v>200</v>
      </c>
      <c r="M22" s="5"/>
      <c r="N22" s="25">
        <v>47</v>
      </c>
      <c r="O22" s="26">
        <f t="shared" si="4"/>
        <v>200</v>
      </c>
      <c r="P22" s="5"/>
      <c r="Q22" s="20">
        <v>59</v>
      </c>
      <c r="R22" s="26">
        <f t="shared" si="5"/>
        <v>200</v>
      </c>
      <c r="S22" s="5"/>
      <c r="T22" s="20">
        <v>71</v>
      </c>
      <c r="U22" s="26">
        <f t="shared" si="6"/>
        <v>200</v>
      </c>
      <c r="V22" s="5"/>
      <c r="W22" s="25">
        <v>83</v>
      </c>
      <c r="X22" s="26">
        <f t="shared" si="7"/>
        <v>200</v>
      </c>
      <c r="Y22" s="5"/>
      <c r="Z22" s="23">
        <v>95</v>
      </c>
      <c r="AA22" s="26">
        <f t="shared" si="8"/>
        <v>200</v>
      </c>
      <c r="AB22" s="5"/>
      <c r="AC22" s="23">
        <v>107</v>
      </c>
      <c r="AD22" s="26">
        <f t="shared" si="9"/>
        <v>200</v>
      </c>
    </row>
    <row r="23" spans="2:30" x14ac:dyDescent="0.25">
      <c r="B23" s="28" t="s">
        <v>30</v>
      </c>
      <c r="C23" s="19">
        <f t="shared" si="0"/>
        <v>1000</v>
      </c>
      <c r="D23" s="5"/>
      <c r="E23" s="25">
        <v>12</v>
      </c>
      <c r="F23" s="26">
        <f t="shared" si="1"/>
        <v>200</v>
      </c>
      <c r="G23" s="16"/>
      <c r="H23" s="25">
        <v>24</v>
      </c>
      <c r="I23" s="26">
        <f t="shared" si="2"/>
        <v>200</v>
      </c>
      <c r="J23" s="5"/>
      <c r="K23" s="29">
        <v>36</v>
      </c>
      <c r="L23" s="26">
        <f t="shared" si="3"/>
        <v>200</v>
      </c>
      <c r="M23" s="5"/>
      <c r="N23" s="27">
        <v>48</v>
      </c>
      <c r="O23" s="26">
        <f t="shared" si="4"/>
        <v>200</v>
      </c>
      <c r="P23" s="5"/>
      <c r="Q23" s="25">
        <v>60</v>
      </c>
      <c r="R23" s="26">
        <f t="shared" si="5"/>
        <v>200</v>
      </c>
      <c r="S23" s="5"/>
      <c r="T23" s="29">
        <v>72</v>
      </c>
      <c r="U23" s="26">
        <f t="shared" si="6"/>
        <v>200</v>
      </c>
      <c r="V23" s="5"/>
      <c r="W23" s="27">
        <v>84</v>
      </c>
      <c r="X23" s="26">
        <f t="shared" si="7"/>
        <v>200</v>
      </c>
      <c r="Y23" s="5"/>
      <c r="Z23" s="23">
        <v>96</v>
      </c>
      <c r="AA23" s="26">
        <f t="shared" si="8"/>
        <v>200</v>
      </c>
      <c r="AB23" s="5"/>
      <c r="AC23" s="30">
        <v>108</v>
      </c>
      <c r="AD23" s="26">
        <f t="shared" si="9"/>
        <v>200</v>
      </c>
    </row>
    <row r="24" spans="2:30" x14ac:dyDescent="0.25">
      <c r="B24" s="5"/>
      <c r="C24" s="124">
        <f>SUM(C12:C23)</f>
        <v>12000</v>
      </c>
      <c r="D24" s="5"/>
      <c r="E24" s="7"/>
      <c r="F24" s="124">
        <f>SUM(F12:F23)</f>
        <v>2400</v>
      </c>
      <c r="G24" s="5"/>
      <c r="H24" s="8"/>
      <c r="I24" s="124">
        <f>SUM(I12:I23)</f>
        <v>2400</v>
      </c>
      <c r="J24" s="5"/>
      <c r="K24" s="7"/>
      <c r="L24" s="124">
        <f>SUM(L12:L23)</f>
        <v>2400</v>
      </c>
      <c r="M24" s="5"/>
      <c r="N24" s="7"/>
      <c r="O24" s="124">
        <f>SUM(O12:O23)</f>
        <v>2400</v>
      </c>
      <c r="P24" s="5"/>
      <c r="Q24" s="7"/>
      <c r="R24" s="124">
        <f>SUM(R12:R23)</f>
        <v>2400</v>
      </c>
      <c r="S24" s="5"/>
      <c r="T24" s="5"/>
      <c r="U24" s="124">
        <f>SUM(U12:U23)</f>
        <v>2400</v>
      </c>
      <c r="V24" s="5"/>
      <c r="W24" s="5"/>
      <c r="X24" s="124">
        <f>SUM(X12:X23)</f>
        <v>2400</v>
      </c>
      <c r="Y24" s="5"/>
      <c r="Z24" s="5"/>
      <c r="AA24" s="124">
        <f>SUM(AA12:AA23)</f>
        <v>2400</v>
      </c>
      <c r="AB24" s="5"/>
      <c r="AC24" s="5"/>
      <c r="AD24" s="124">
        <f>SUM(AD12:AD23)</f>
        <v>2400</v>
      </c>
    </row>
    <row r="25" spans="2:30" hidden="1" x14ac:dyDescent="0.25">
      <c r="B25" s="5"/>
      <c r="C25" s="6"/>
      <c r="D25" s="5"/>
      <c r="E25" s="7"/>
      <c r="F25" s="6"/>
      <c r="G25" s="5"/>
      <c r="H25" s="8"/>
      <c r="I25" s="6"/>
      <c r="J25" s="5"/>
      <c r="K25" s="7"/>
      <c r="L25" s="6"/>
      <c r="M25" s="5"/>
      <c r="N25" s="7"/>
      <c r="O25" s="6"/>
      <c r="P25" s="5"/>
      <c r="Q25" s="7"/>
      <c r="R25" s="6"/>
      <c r="S25" s="5"/>
      <c r="T25" s="5"/>
      <c r="U25" s="6"/>
      <c r="V25" s="5"/>
      <c r="W25" s="5"/>
      <c r="X25" s="6"/>
      <c r="Y25" s="5"/>
      <c r="Z25" s="5"/>
      <c r="AA25" s="6"/>
      <c r="AB25" s="5"/>
      <c r="AC25" s="5"/>
      <c r="AD25" s="6"/>
    </row>
    <row r="26" spans="2:30" ht="24" hidden="1" x14ac:dyDescent="0.25">
      <c r="B26" s="32" t="s">
        <v>31</v>
      </c>
      <c r="C26" s="33">
        <f>SUM(C12:C23)</f>
        <v>12000</v>
      </c>
      <c r="D26" s="34">
        <f>C26/3</f>
        <v>4000</v>
      </c>
      <c r="E26" s="6" t="s">
        <v>35</v>
      </c>
      <c r="F26" s="6">
        <f>B3</f>
        <v>1000</v>
      </c>
      <c r="G26" s="5"/>
      <c r="H26" s="8"/>
      <c r="I26" s="6"/>
      <c r="J26" s="5"/>
      <c r="K26" s="7"/>
      <c r="L26" s="6"/>
      <c r="M26" s="5"/>
      <c r="N26" s="7"/>
      <c r="O26" s="6"/>
      <c r="P26" s="5"/>
      <c r="Q26" s="7"/>
      <c r="R26" s="6"/>
      <c r="S26" s="5"/>
      <c r="T26" s="5"/>
      <c r="U26" s="6"/>
      <c r="V26" s="5"/>
      <c r="W26" s="5"/>
      <c r="X26" s="6"/>
      <c r="Y26" s="5"/>
      <c r="Z26" s="5"/>
      <c r="AA26" s="6"/>
      <c r="AB26" s="5"/>
      <c r="AC26" s="5"/>
      <c r="AD26" s="6"/>
    </row>
    <row r="27" spans="2:30" hidden="1" x14ac:dyDescent="0.25">
      <c r="B27" s="5"/>
      <c r="C27" s="5"/>
      <c r="D27" s="5"/>
      <c r="E27" s="7"/>
      <c r="F27" s="6"/>
      <c r="G27" s="5"/>
      <c r="H27" s="8"/>
      <c r="I27" s="6"/>
      <c r="J27" s="5"/>
      <c r="K27" s="7"/>
      <c r="L27" s="6"/>
      <c r="M27" s="5"/>
      <c r="N27" s="7"/>
      <c r="O27" s="6"/>
      <c r="P27" s="5"/>
      <c r="Q27" s="7"/>
      <c r="R27" s="6"/>
      <c r="S27" s="5"/>
      <c r="T27" s="5"/>
      <c r="U27" s="6"/>
      <c r="V27" s="5"/>
      <c r="W27" s="5"/>
      <c r="X27" s="6"/>
      <c r="Y27" s="5"/>
      <c r="Z27" s="5"/>
      <c r="AA27" s="6"/>
      <c r="AB27" s="5"/>
      <c r="AC27" s="5"/>
      <c r="AD27" s="6"/>
    </row>
    <row r="28" spans="2:30" ht="24" hidden="1" x14ac:dyDescent="0.25">
      <c r="B28" s="32" t="s">
        <v>32</v>
      </c>
      <c r="C28" s="33">
        <f>SUM(F24:AD24)</f>
        <v>21600</v>
      </c>
      <c r="D28" s="5"/>
      <c r="E28" s="7"/>
      <c r="F28" s="36">
        <f>C28/C26</f>
        <v>1.8</v>
      </c>
      <c r="G28" s="5"/>
      <c r="H28" s="8"/>
      <c r="I28" s="6"/>
      <c r="J28" s="5"/>
      <c r="K28" s="7"/>
      <c r="L28" s="6"/>
      <c r="M28" s="5"/>
      <c r="N28" s="7"/>
      <c r="O28" s="6"/>
      <c r="P28" s="5"/>
      <c r="Q28" s="7"/>
      <c r="R28" s="6"/>
      <c r="S28" s="5"/>
      <c r="T28" s="5"/>
      <c r="U28" s="6"/>
      <c r="V28" s="5"/>
      <c r="W28" s="5"/>
      <c r="X28" s="6"/>
      <c r="Y28" s="5"/>
      <c r="Z28" s="5"/>
      <c r="AA28" s="6"/>
      <c r="AB28" s="5"/>
      <c r="AC28" s="5"/>
      <c r="AD28" s="6"/>
    </row>
    <row r="29" spans="2:30" hidden="1" x14ac:dyDescent="0.25"/>
    <row r="31" spans="2:30" x14ac:dyDescent="0.25">
      <c r="B31" s="181" t="s">
        <v>43</v>
      </c>
      <c r="C31" s="181"/>
      <c r="D31" s="181"/>
      <c r="E31" s="181"/>
      <c r="F31" s="181"/>
      <c r="G31" s="181"/>
      <c r="H31" s="181"/>
      <c r="I31" s="181"/>
      <c r="J31" s="50" t="s">
        <v>44</v>
      </c>
    </row>
    <row r="32" spans="2:30" x14ac:dyDescent="0.25">
      <c r="B32" s="182" t="s">
        <v>45</v>
      </c>
      <c r="C32" s="182"/>
      <c r="D32" s="183" t="s">
        <v>31</v>
      </c>
      <c r="E32" s="183"/>
      <c r="F32" s="183"/>
      <c r="G32" s="183"/>
      <c r="H32" s="183"/>
      <c r="I32" s="183"/>
      <c r="J32" s="59">
        <f>C24</f>
        <v>12000</v>
      </c>
    </row>
    <row r="33" spans="2:11" ht="17.25" x14ac:dyDescent="0.25">
      <c r="B33" s="182" t="s">
        <v>46</v>
      </c>
      <c r="C33" s="182"/>
      <c r="D33" s="183" t="s">
        <v>47</v>
      </c>
      <c r="E33" s="183"/>
      <c r="F33" s="183"/>
      <c r="G33" s="183"/>
      <c r="H33" s="183"/>
      <c r="I33" s="183"/>
      <c r="J33" s="59">
        <f>D13</f>
        <v>33600</v>
      </c>
    </row>
    <row r="34" spans="2:11" x14ac:dyDescent="0.25">
      <c r="B34" s="182" t="s">
        <v>48</v>
      </c>
      <c r="C34" s="182"/>
      <c r="D34" s="183" t="s">
        <v>49</v>
      </c>
      <c r="E34" s="183"/>
      <c r="F34" s="183"/>
      <c r="G34" s="183"/>
      <c r="H34" s="183"/>
      <c r="I34" s="183"/>
      <c r="J34" s="59">
        <f>C28</f>
        <v>21600</v>
      </c>
    </row>
    <row r="35" spans="2:11" ht="15.75" thickBot="1" x14ac:dyDescent="0.3">
      <c r="B35" s="186" t="s">
        <v>50</v>
      </c>
      <c r="C35" s="186"/>
      <c r="D35" s="187" t="s">
        <v>51</v>
      </c>
      <c r="E35" s="187"/>
      <c r="F35" s="187"/>
      <c r="G35" s="187"/>
      <c r="H35" s="187"/>
      <c r="I35" s="187"/>
      <c r="J35" s="60">
        <f>C24</f>
        <v>12000</v>
      </c>
    </row>
    <row r="36" spans="2:11" ht="15.75" thickBot="1" x14ac:dyDescent="0.3">
      <c r="B36" s="188" t="s">
        <v>52</v>
      </c>
      <c r="C36" s="189"/>
      <c r="D36" s="189"/>
      <c r="E36" s="189"/>
      <c r="F36" s="189"/>
      <c r="G36" s="189"/>
      <c r="H36" s="189"/>
      <c r="I36" s="189"/>
      <c r="J36" s="61">
        <f>J35+J34</f>
        <v>33600</v>
      </c>
    </row>
    <row r="37" spans="2:11" x14ac:dyDescent="0.25">
      <c r="B37" s="51"/>
      <c r="C37" s="51"/>
      <c r="D37" s="51"/>
      <c r="E37" s="51"/>
      <c r="F37" s="51"/>
      <c r="G37" s="51"/>
      <c r="H37" s="51"/>
      <c r="I37" s="51"/>
      <c r="J37" s="52"/>
      <c r="K37" s="53"/>
    </row>
    <row r="38" spans="2:11" x14ac:dyDescent="0.25">
      <c r="B38" s="51"/>
      <c r="C38" s="51"/>
      <c r="D38" s="51"/>
      <c r="E38" s="51"/>
      <c r="F38" s="51"/>
      <c r="G38" s="51"/>
      <c r="H38" s="51"/>
      <c r="I38" s="51"/>
      <c r="J38" s="52"/>
      <c r="K38" s="53"/>
    </row>
    <row r="40" spans="2:11" ht="15" customHeight="1" x14ac:dyDescent="0.25">
      <c r="B40" s="164" t="s">
        <v>53</v>
      </c>
      <c r="C40" s="164"/>
      <c r="D40" s="164"/>
      <c r="E40" s="164"/>
      <c r="F40" s="164"/>
      <c r="G40" s="164"/>
      <c r="H40" s="164"/>
      <c r="I40" s="164"/>
    </row>
    <row r="41" spans="2:11" ht="15" customHeight="1" x14ac:dyDescent="0.25">
      <c r="B41" s="163" t="s">
        <v>54</v>
      </c>
      <c r="C41" s="163"/>
      <c r="D41" s="163"/>
      <c r="E41" s="163"/>
      <c r="F41" s="163"/>
      <c r="G41" s="163"/>
      <c r="H41" s="163"/>
      <c r="I41" s="163"/>
    </row>
    <row r="42" spans="2:11" ht="15" customHeight="1" x14ac:dyDescent="0.25">
      <c r="B42" s="163" t="s">
        <v>55</v>
      </c>
      <c r="C42" s="163"/>
      <c r="D42" s="163"/>
      <c r="E42" s="163"/>
      <c r="F42" s="163"/>
      <c r="G42" s="163"/>
      <c r="H42" s="163"/>
      <c r="I42" s="163"/>
    </row>
    <row r="43" spans="2:11" ht="82.5" customHeight="1" x14ac:dyDescent="0.25">
      <c r="B43" s="163" t="s">
        <v>56</v>
      </c>
      <c r="C43" s="163"/>
      <c r="D43" s="163"/>
      <c r="E43" s="163"/>
      <c r="F43" s="163"/>
      <c r="G43" s="163"/>
      <c r="H43" s="163"/>
      <c r="I43" s="163"/>
    </row>
    <row r="44" spans="2:11" ht="28.5" customHeight="1" x14ac:dyDescent="0.25">
      <c r="B44" s="163" t="s">
        <v>57</v>
      </c>
      <c r="C44" s="163"/>
      <c r="D44" s="163"/>
      <c r="E44" s="163"/>
      <c r="F44" s="163"/>
      <c r="G44" s="163"/>
      <c r="H44" s="163"/>
      <c r="I44" s="163"/>
    </row>
    <row r="45" spans="2:11" ht="28.5" customHeight="1" x14ac:dyDescent="0.25">
      <c r="B45" s="163" t="s">
        <v>58</v>
      </c>
      <c r="C45" s="163"/>
      <c r="D45" s="163"/>
      <c r="E45" s="163"/>
      <c r="F45" s="163"/>
      <c r="G45" s="163"/>
      <c r="H45" s="163"/>
      <c r="I45" s="163"/>
    </row>
    <row r="46" spans="2:11" ht="55.5" customHeight="1" x14ac:dyDescent="0.25">
      <c r="B46" s="163" t="s">
        <v>59</v>
      </c>
      <c r="C46" s="163"/>
      <c r="D46" s="163"/>
      <c r="E46" s="163"/>
      <c r="F46" s="163"/>
      <c r="G46" s="163"/>
      <c r="H46" s="163"/>
      <c r="I46" s="163"/>
    </row>
    <row r="47" spans="2:11" ht="62.25" customHeight="1" x14ac:dyDescent="0.25">
      <c r="B47" s="163" t="s">
        <v>60</v>
      </c>
      <c r="C47" s="163"/>
      <c r="D47" s="163"/>
      <c r="E47" s="163"/>
      <c r="F47" s="163"/>
      <c r="G47" s="163"/>
      <c r="H47" s="163"/>
      <c r="I47" s="163"/>
    </row>
    <row r="48" spans="2:11" ht="15" customHeight="1" x14ac:dyDescent="0.25">
      <c r="B48" s="163" t="s">
        <v>61</v>
      </c>
      <c r="C48" s="163"/>
      <c r="D48" s="163"/>
      <c r="E48" s="163"/>
      <c r="F48" s="163"/>
      <c r="G48" s="163"/>
      <c r="H48" s="163"/>
      <c r="I48" s="163"/>
    </row>
    <row r="49" spans="2:9" ht="45.75" customHeight="1" x14ac:dyDescent="0.25">
      <c r="B49" s="163" t="s">
        <v>62</v>
      </c>
      <c r="C49" s="163"/>
      <c r="D49" s="163"/>
      <c r="E49" s="163"/>
      <c r="F49" s="163"/>
      <c r="G49" s="163"/>
      <c r="H49" s="163"/>
      <c r="I49" s="163"/>
    </row>
    <row r="50" spans="2:9" ht="28.5" customHeight="1" x14ac:dyDescent="0.25">
      <c r="B50" s="163" t="s">
        <v>63</v>
      </c>
      <c r="C50" s="163"/>
      <c r="D50" s="163"/>
      <c r="E50" s="163"/>
      <c r="F50" s="163"/>
      <c r="G50" s="163"/>
      <c r="H50" s="163"/>
      <c r="I50" s="163"/>
    </row>
    <row r="51" spans="2:9" ht="15" customHeight="1" x14ac:dyDescent="0.25">
      <c r="B51" s="163" t="s">
        <v>64</v>
      </c>
      <c r="C51" s="163"/>
      <c r="D51" s="163"/>
      <c r="E51" s="163"/>
      <c r="F51" s="163"/>
      <c r="G51" s="163"/>
      <c r="H51" s="163"/>
      <c r="I51" s="163"/>
    </row>
    <row r="52" spans="2:9" ht="55.5" customHeight="1" x14ac:dyDescent="0.25">
      <c r="B52" s="163" t="s">
        <v>65</v>
      </c>
      <c r="C52" s="163"/>
      <c r="D52" s="163"/>
      <c r="E52" s="163"/>
      <c r="F52" s="163"/>
      <c r="G52" s="163"/>
      <c r="H52" s="163"/>
      <c r="I52" s="163"/>
    </row>
    <row r="53" spans="2:9" ht="15" customHeight="1" x14ac:dyDescent="0.25">
      <c r="B53" s="163" t="s">
        <v>66</v>
      </c>
      <c r="C53" s="163"/>
      <c r="D53" s="163"/>
      <c r="E53" s="163"/>
      <c r="F53" s="163"/>
      <c r="G53" s="163"/>
      <c r="H53" s="163"/>
      <c r="I53" s="163"/>
    </row>
    <row r="54" spans="2:9" ht="15" customHeight="1" x14ac:dyDescent="0.25">
      <c r="B54" s="163" t="s">
        <v>67</v>
      </c>
      <c r="C54" s="163"/>
      <c r="D54" s="163"/>
      <c r="E54" s="163"/>
      <c r="F54" s="163"/>
      <c r="G54" s="163"/>
      <c r="H54" s="163"/>
      <c r="I54" s="163"/>
    </row>
    <row r="55" spans="2:9" ht="69" customHeight="1" x14ac:dyDescent="0.25">
      <c r="B55" s="163" t="s">
        <v>68</v>
      </c>
      <c r="C55" s="163"/>
      <c r="D55" s="163"/>
      <c r="E55" s="163"/>
      <c r="F55" s="163"/>
      <c r="G55" s="163"/>
      <c r="H55" s="163"/>
      <c r="I55" s="163"/>
    </row>
    <row r="56" spans="2:9" ht="15" customHeight="1" x14ac:dyDescent="0.25">
      <c r="B56" s="163" t="s">
        <v>69</v>
      </c>
      <c r="C56" s="163"/>
      <c r="D56" s="163"/>
      <c r="E56" s="163"/>
      <c r="F56" s="163"/>
      <c r="G56" s="163"/>
      <c r="H56" s="163"/>
      <c r="I56" s="163"/>
    </row>
  </sheetData>
  <mergeCells count="43">
    <mergeCell ref="E3:G3"/>
    <mergeCell ref="E4:G4"/>
    <mergeCell ref="E5:G5"/>
    <mergeCell ref="E6:G6"/>
    <mergeCell ref="E7:G7"/>
    <mergeCell ref="B55:I55"/>
    <mergeCell ref="B56:I56"/>
    <mergeCell ref="B50:I50"/>
    <mergeCell ref="B51:I51"/>
    <mergeCell ref="B52:I52"/>
    <mergeCell ref="B53:I53"/>
    <mergeCell ref="B54:I54"/>
    <mergeCell ref="B45:I45"/>
    <mergeCell ref="B46:I46"/>
    <mergeCell ref="B47:I47"/>
    <mergeCell ref="B48:I48"/>
    <mergeCell ref="B49:I49"/>
    <mergeCell ref="B40:I40"/>
    <mergeCell ref="B41:I41"/>
    <mergeCell ref="B42:I42"/>
    <mergeCell ref="B43:I43"/>
    <mergeCell ref="B44:I44"/>
    <mergeCell ref="B34:C34"/>
    <mergeCell ref="D34:I34"/>
    <mergeCell ref="B35:C35"/>
    <mergeCell ref="D35:I35"/>
    <mergeCell ref="B36:I36"/>
    <mergeCell ref="AC10:AD10"/>
    <mergeCell ref="B31:I31"/>
    <mergeCell ref="B32:C32"/>
    <mergeCell ref="D32:I32"/>
    <mergeCell ref="B33:C33"/>
    <mergeCell ref="D33:I33"/>
    <mergeCell ref="N10:O10"/>
    <mergeCell ref="Q10:R10"/>
    <mergeCell ref="T10:U10"/>
    <mergeCell ref="W10:X10"/>
    <mergeCell ref="Z10:AA10"/>
    <mergeCell ref="B10:C10"/>
    <mergeCell ref="D10:D11"/>
    <mergeCell ref="E10:F10"/>
    <mergeCell ref="H10:I10"/>
    <mergeCell ref="K10:L10"/>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AH66"/>
  <sheetViews>
    <sheetView showGridLines="0" zoomScale="80" zoomScaleNormal="80" workbookViewId="0"/>
  </sheetViews>
  <sheetFormatPr defaultRowHeight="15" x14ac:dyDescent="0.25"/>
  <cols>
    <col min="1" max="1" width="9.140625" style="81"/>
    <col min="2" max="2" width="20.42578125" style="81" bestFit="1" customWidth="1"/>
    <col min="3" max="3" width="21.85546875" style="81" bestFit="1" customWidth="1"/>
    <col min="4" max="4" width="14.7109375" style="81" customWidth="1"/>
    <col min="5" max="5" width="18.85546875" style="81" customWidth="1"/>
    <col min="6" max="6" width="17" style="81" customWidth="1"/>
    <col min="7" max="7" width="21.5703125" style="81" bestFit="1" customWidth="1"/>
    <col min="8" max="8" width="16.5703125" style="81" bestFit="1" customWidth="1"/>
    <col min="9" max="9" width="11.140625" style="81" customWidth="1"/>
    <col min="10" max="10" width="17.7109375" style="81" bestFit="1" customWidth="1"/>
    <col min="11" max="11" width="13.140625" style="81" customWidth="1"/>
    <col min="12" max="12" width="9.140625" style="81" customWidth="1"/>
    <col min="13" max="13" width="13.28515625" style="81" customWidth="1"/>
    <col min="14" max="14" width="12.28515625" style="81" customWidth="1"/>
    <col min="15" max="16" width="9.140625" style="81" customWidth="1"/>
    <col min="17" max="17" width="12.42578125" style="81" customWidth="1"/>
    <col min="18" max="19" width="9.140625" style="81" customWidth="1"/>
    <col min="20" max="20" width="11.85546875" style="81" customWidth="1"/>
    <col min="21" max="21" width="9.140625" style="81" customWidth="1"/>
    <col min="22" max="22" width="12" style="81" customWidth="1"/>
    <col min="23" max="23" width="11.85546875" style="81" customWidth="1"/>
    <col min="24" max="25" width="9.140625" style="81" customWidth="1"/>
    <col min="26" max="26" width="11.5703125" style="81" customWidth="1"/>
    <col min="27" max="28" width="9.140625" style="81" customWidth="1"/>
    <col min="29" max="29" width="13" style="81" customWidth="1"/>
    <col min="30" max="30" width="9.140625" style="81" customWidth="1"/>
    <col min="31" max="31" width="12" style="81" customWidth="1"/>
    <col min="32" max="32" width="13.7109375" style="81" customWidth="1"/>
    <col min="33" max="1027" width="9.140625" style="81" customWidth="1"/>
    <col min="1028" max="16384" width="9.140625" style="81"/>
  </cols>
  <sheetData>
    <row r="1" spans="2:32" ht="15.75" thickBot="1" x14ac:dyDescent="0.3">
      <c r="D1" s="82"/>
      <c r="F1" s="83"/>
      <c r="G1" s="82"/>
      <c r="J1" s="84"/>
      <c r="K1" s="82"/>
      <c r="M1" s="83"/>
      <c r="N1" s="82"/>
      <c r="P1" s="83"/>
      <c r="Q1" s="82"/>
      <c r="S1" s="83"/>
      <c r="T1" s="82"/>
      <c r="W1" s="82"/>
      <c r="Z1" s="82"/>
      <c r="AC1" s="82"/>
      <c r="AF1" s="82"/>
    </row>
    <row r="2" spans="2:32" ht="15.75" thickBot="1" x14ac:dyDescent="0.3">
      <c r="B2" s="85"/>
      <c r="C2" s="80" t="s">
        <v>85</v>
      </c>
      <c r="D2" s="82"/>
      <c r="E2" s="237" t="s">
        <v>70</v>
      </c>
      <c r="F2" s="238"/>
      <c r="G2" s="239"/>
      <c r="J2" s="149" t="s">
        <v>123</v>
      </c>
      <c r="K2" s="150"/>
      <c r="L2" s="148"/>
      <c r="M2" s="147" t="s">
        <v>44</v>
      </c>
      <c r="N2" s="146" t="s">
        <v>124</v>
      </c>
      <c r="S2" s="83"/>
      <c r="T2" s="82"/>
      <c r="Z2" s="82"/>
      <c r="AC2" s="82"/>
      <c r="AF2" s="82"/>
    </row>
    <row r="3" spans="2:32" ht="15.75" thickBot="1" x14ac:dyDescent="0.3">
      <c r="B3" s="86" t="s">
        <v>86</v>
      </c>
      <c r="C3" s="77">
        <v>1000</v>
      </c>
      <c r="E3" s="107" t="s">
        <v>15</v>
      </c>
      <c r="F3" s="107" t="s">
        <v>144</v>
      </c>
      <c r="G3" s="107" t="s">
        <v>145</v>
      </c>
      <c r="J3" s="215" t="s">
        <v>45</v>
      </c>
      <c r="K3" s="215"/>
      <c r="L3" s="216"/>
      <c r="M3" s="89">
        <f>L42</f>
        <v>12000</v>
      </c>
      <c r="N3" s="89" t="s">
        <v>125</v>
      </c>
      <c r="S3" s="83"/>
      <c r="T3" s="82"/>
      <c r="Z3" s="82"/>
      <c r="AC3" s="82"/>
      <c r="AF3" s="82"/>
    </row>
    <row r="4" spans="2:32" x14ac:dyDescent="0.25">
      <c r="B4" s="87" t="s">
        <v>88</v>
      </c>
      <c r="C4" s="88">
        <f>IF(C3&gt;='TSGAP % slabs'!B8,'TSGAP % slabs'!D8,IF(C3&gt;='TSGAP % slabs'!B7,'TSGAP % slabs'!D7,IF(C3&gt;='TSGAP % slabs'!B6,'TSGAP % slabs'!D6,IF(C3&gt;='TSGAP % slabs'!B5,'TSGAP % slabs'!D5,IF(C3&gt;='TSGAP % slabs'!B4,'TSGAP % slabs'!D4,0)))))</f>
        <v>0.2</v>
      </c>
      <c r="D4" s="82"/>
      <c r="E4" s="89">
        <v>1</v>
      </c>
      <c r="F4" s="90" t="s">
        <v>71</v>
      </c>
      <c r="G4" s="127"/>
      <c r="J4" s="201" t="s">
        <v>46</v>
      </c>
      <c r="K4" s="201"/>
      <c r="L4" s="190"/>
      <c r="M4" s="89">
        <f>L43</f>
        <v>33600</v>
      </c>
      <c r="N4" s="89" t="s">
        <v>125</v>
      </c>
      <c r="S4" s="83"/>
      <c r="T4" s="82"/>
      <c r="Z4" s="82"/>
      <c r="AC4" s="82"/>
      <c r="AF4" s="82"/>
    </row>
    <row r="5" spans="2:32" x14ac:dyDescent="0.25">
      <c r="B5" s="91"/>
      <c r="C5" s="92"/>
      <c r="D5" s="82"/>
      <c r="E5" s="89">
        <v>2</v>
      </c>
      <c r="F5" s="90" t="s">
        <v>71</v>
      </c>
      <c r="G5" s="127"/>
      <c r="J5" s="201" t="s">
        <v>48</v>
      </c>
      <c r="K5" s="201"/>
      <c r="L5" s="190"/>
      <c r="M5" s="89">
        <f>L44</f>
        <v>21600</v>
      </c>
      <c r="N5" s="151">
        <f>M5/M3</f>
        <v>1.8</v>
      </c>
      <c r="S5" s="83"/>
      <c r="T5" s="82"/>
      <c r="Z5" s="82"/>
      <c r="AC5" s="82"/>
      <c r="AF5" s="82"/>
    </row>
    <row r="6" spans="2:32" ht="15.75" thickBot="1" x14ac:dyDescent="0.3">
      <c r="B6" s="91"/>
      <c r="C6" s="92"/>
      <c r="D6" s="82"/>
      <c r="E6" s="89">
        <v>3</v>
      </c>
      <c r="F6" s="90" t="s">
        <v>71</v>
      </c>
      <c r="G6" s="127"/>
      <c r="J6" s="207" t="s">
        <v>50</v>
      </c>
      <c r="K6" s="207"/>
      <c r="L6" s="217"/>
      <c r="M6" s="115">
        <f>L45</f>
        <v>12000</v>
      </c>
      <c r="N6" s="152">
        <f>M6/M3</f>
        <v>1</v>
      </c>
      <c r="S6" s="83"/>
      <c r="T6" s="82"/>
      <c r="Z6" s="82"/>
      <c r="AC6" s="82"/>
      <c r="AF6" s="82"/>
    </row>
    <row r="7" spans="2:32" ht="15.75" thickBot="1" x14ac:dyDescent="0.3">
      <c r="B7" s="91"/>
      <c r="C7" s="92"/>
      <c r="D7" s="82"/>
      <c r="E7" s="89">
        <v>4</v>
      </c>
      <c r="F7" s="90" t="s">
        <v>71</v>
      </c>
      <c r="G7" s="127"/>
      <c r="J7" s="212" t="s">
        <v>122</v>
      </c>
      <c r="K7" s="213"/>
      <c r="L7" s="214"/>
      <c r="M7" s="153">
        <f>L46</f>
        <v>33600</v>
      </c>
      <c r="N7" s="154">
        <f>M7/M3</f>
        <v>2.8</v>
      </c>
      <c r="S7" s="83"/>
      <c r="T7" s="82"/>
      <c r="Z7" s="82"/>
      <c r="AC7" s="82"/>
      <c r="AF7" s="82"/>
    </row>
    <row r="8" spans="2:32" x14ac:dyDescent="0.25">
      <c r="B8" s="106" t="s">
        <v>148</v>
      </c>
      <c r="C8" s="242" t="s">
        <v>92</v>
      </c>
      <c r="D8" s="82"/>
      <c r="E8" s="89">
        <v>5</v>
      </c>
      <c r="F8" s="90" t="s">
        <v>71</v>
      </c>
      <c r="G8" s="127"/>
      <c r="K8" s="82"/>
      <c r="M8" s="83"/>
      <c r="N8" s="82"/>
      <c r="P8" s="83"/>
      <c r="Q8" s="82"/>
      <c r="S8" s="83"/>
      <c r="T8" s="82"/>
      <c r="W8" s="82"/>
      <c r="Z8" s="82"/>
      <c r="AC8" s="82"/>
      <c r="AF8" s="82"/>
    </row>
    <row r="9" spans="2:32" x14ac:dyDescent="0.25">
      <c r="B9" s="91"/>
      <c r="C9" s="92"/>
      <c r="D9" s="82"/>
      <c r="E9" s="89">
        <v>6</v>
      </c>
      <c r="F9" s="90" t="s">
        <v>71</v>
      </c>
      <c r="G9" s="127"/>
      <c r="K9" s="82"/>
      <c r="M9" s="83"/>
      <c r="N9" s="82"/>
      <c r="P9" s="83"/>
      <c r="Q9" s="82"/>
      <c r="S9" s="83"/>
      <c r="T9" s="82"/>
      <c r="W9" s="82"/>
      <c r="Z9" s="82"/>
      <c r="AC9" s="82"/>
      <c r="AF9" s="82"/>
    </row>
    <row r="10" spans="2:32" x14ac:dyDescent="0.25">
      <c r="B10" s="91"/>
      <c r="C10" s="92"/>
      <c r="D10" s="82"/>
      <c r="E10" s="89">
        <v>7</v>
      </c>
      <c r="F10" s="90" t="s">
        <v>71</v>
      </c>
      <c r="G10" s="127"/>
      <c r="K10" s="82"/>
      <c r="M10" s="83"/>
      <c r="N10" s="82"/>
      <c r="P10" s="83"/>
      <c r="Q10" s="82"/>
      <c r="S10" s="83"/>
      <c r="T10" s="82"/>
      <c r="W10" s="82"/>
      <c r="Z10" s="82"/>
      <c r="AC10" s="82"/>
      <c r="AF10" s="82"/>
    </row>
    <row r="11" spans="2:32" x14ac:dyDescent="0.25">
      <c r="B11" s="91"/>
      <c r="C11" s="92"/>
      <c r="D11" s="82"/>
      <c r="E11" s="89">
        <v>8</v>
      </c>
      <c r="F11" s="90" t="s">
        <v>71</v>
      </c>
      <c r="G11" s="127"/>
      <c r="K11" s="82"/>
      <c r="M11" s="83"/>
      <c r="N11" s="82"/>
      <c r="P11" s="83"/>
      <c r="Q11" s="82"/>
      <c r="S11" s="83"/>
      <c r="T11" s="82"/>
      <c r="W11" s="82"/>
      <c r="Z11" s="82"/>
      <c r="AC11" s="82"/>
      <c r="AF11" s="82"/>
    </row>
    <row r="12" spans="2:32" x14ac:dyDescent="0.25">
      <c r="B12" s="91"/>
      <c r="C12" s="92"/>
      <c r="D12" s="82"/>
      <c r="E12" s="89">
        <v>9</v>
      </c>
      <c r="F12" s="90" t="s">
        <v>71</v>
      </c>
      <c r="G12" s="127"/>
      <c r="K12" s="82"/>
      <c r="M12" s="83"/>
      <c r="N12" s="82"/>
      <c r="P12" s="83"/>
      <c r="Q12" s="82"/>
      <c r="S12" s="83"/>
      <c r="T12" s="82"/>
      <c r="W12" s="82"/>
      <c r="Z12" s="82"/>
      <c r="AC12" s="82"/>
      <c r="AF12" s="82"/>
    </row>
    <row r="13" spans="2:32" x14ac:dyDescent="0.25">
      <c r="B13" s="91"/>
      <c r="C13" s="92"/>
      <c r="D13" s="82"/>
      <c r="E13" s="89">
        <v>10</v>
      </c>
      <c r="F13" s="90" t="s">
        <v>71</v>
      </c>
      <c r="G13" s="127"/>
      <c r="K13" s="82"/>
      <c r="M13" s="83"/>
      <c r="N13" s="82"/>
      <c r="P13" s="83"/>
      <c r="Q13" s="82"/>
      <c r="S13" s="83"/>
      <c r="T13" s="82"/>
      <c r="W13" s="82"/>
      <c r="Z13" s="82"/>
      <c r="AC13" s="82"/>
      <c r="AF13" s="82"/>
    </row>
    <row r="14" spans="2:32" x14ac:dyDescent="0.25">
      <c r="B14" s="91"/>
      <c r="C14" s="92"/>
      <c r="D14" s="82"/>
      <c r="E14" s="89">
        <v>11</v>
      </c>
      <c r="F14" s="90" t="s">
        <v>71</v>
      </c>
      <c r="G14" s="127"/>
      <c r="K14" s="82"/>
      <c r="M14" s="83"/>
      <c r="N14" s="82"/>
      <c r="P14" s="83"/>
      <c r="Q14" s="82"/>
      <c r="S14" s="83"/>
      <c r="T14" s="82"/>
      <c r="W14" s="82"/>
      <c r="Z14" s="82"/>
      <c r="AC14" s="82"/>
      <c r="AF14" s="82"/>
    </row>
    <row r="15" spans="2:32" x14ac:dyDescent="0.25">
      <c r="B15" s="91"/>
      <c r="C15" s="92"/>
      <c r="D15" s="82"/>
      <c r="E15" s="89">
        <v>12</v>
      </c>
      <c r="F15" s="90" t="s">
        <v>71</v>
      </c>
      <c r="G15" s="127"/>
      <c r="K15" s="82"/>
      <c r="M15" s="83"/>
      <c r="N15" s="82"/>
      <c r="P15" s="83"/>
      <c r="Q15" s="82"/>
      <c r="S15" s="83"/>
      <c r="T15" s="82"/>
      <c r="W15" s="82"/>
      <c r="Z15" s="82"/>
      <c r="AC15" s="82"/>
      <c r="AF15" s="82"/>
    </row>
    <row r="16" spans="2:32" x14ac:dyDescent="0.25">
      <c r="B16" s="91"/>
      <c r="C16" s="92"/>
      <c r="D16" s="82"/>
      <c r="F16" s="83"/>
      <c r="H16" s="84"/>
      <c r="K16" s="82"/>
      <c r="M16" s="83"/>
      <c r="N16" s="82"/>
      <c r="P16" s="83"/>
      <c r="Q16" s="82"/>
      <c r="S16" s="83"/>
      <c r="T16" s="82"/>
      <c r="W16" s="82"/>
      <c r="Z16" s="82"/>
      <c r="AC16" s="82"/>
      <c r="AF16" s="82"/>
    </row>
    <row r="17" spans="2:34" x14ac:dyDescent="0.25">
      <c r="B17" s="91"/>
      <c r="C17" s="92"/>
      <c r="D17" s="82"/>
      <c r="F17" s="83"/>
      <c r="G17" s="82"/>
      <c r="J17" s="84"/>
      <c r="K17" s="82"/>
      <c r="M17" s="83"/>
      <c r="N17" s="82"/>
      <c r="P17" s="83"/>
      <c r="Q17" s="82"/>
      <c r="S17" s="83"/>
      <c r="T17" s="82"/>
      <c r="W17" s="82"/>
      <c r="Z17" s="82"/>
      <c r="AC17" s="82"/>
      <c r="AF17" s="82"/>
    </row>
    <row r="18" spans="2:34" x14ac:dyDescent="0.25">
      <c r="B18" s="91"/>
      <c r="C18" s="92"/>
      <c r="D18" s="82"/>
      <c r="F18" s="83"/>
      <c r="G18" s="82"/>
      <c r="J18" s="84"/>
      <c r="K18" s="82"/>
      <c r="M18" s="83"/>
      <c r="N18" s="82"/>
      <c r="P18" s="83"/>
      <c r="Q18" s="82"/>
      <c r="S18" s="83"/>
      <c r="T18" s="82"/>
      <c r="W18" s="82"/>
      <c r="Z18" s="82"/>
      <c r="AC18" s="82"/>
      <c r="AF18" s="82"/>
    </row>
    <row r="19" spans="2:34" ht="30.75" thickBot="1" x14ac:dyDescent="0.3">
      <c r="G19" s="82"/>
      <c r="K19" s="82"/>
      <c r="M19" s="93" t="s">
        <v>41</v>
      </c>
      <c r="N19" s="94">
        <f>(D34/3)*0.01*(100-(N36*1)-(N38*2))</f>
        <v>4000</v>
      </c>
      <c r="P19" s="83"/>
      <c r="Q19" s="82"/>
      <c r="S19" s="83"/>
      <c r="T19" s="82"/>
      <c r="V19" s="93" t="s">
        <v>41</v>
      </c>
      <c r="W19" s="94">
        <f>(D34/3)</f>
        <v>4000</v>
      </c>
      <c r="Z19" s="82"/>
      <c r="AC19" s="82"/>
      <c r="AE19" s="93" t="s">
        <v>41</v>
      </c>
      <c r="AF19" s="94">
        <f>(D34/3)</f>
        <v>4000</v>
      </c>
    </row>
    <row r="20" spans="2:34" ht="22.35" customHeight="1" thickBot="1" x14ac:dyDescent="0.3">
      <c r="C20" s="204" t="s">
        <v>2</v>
      </c>
      <c r="D20" s="204"/>
      <c r="E20" s="205" t="s">
        <v>3</v>
      </c>
      <c r="F20" s="203" t="s">
        <v>4</v>
      </c>
      <c r="G20" s="203"/>
      <c r="H20" s="95"/>
      <c r="I20" s="95"/>
      <c r="J20" s="203" t="s">
        <v>5</v>
      </c>
      <c r="K20" s="203"/>
      <c r="L20" s="95"/>
      <c r="M20" s="199" t="s">
        <v>6</v>
      </c>
      <c r="N20" s="199"/>
      <c r="O20" s="95"/>
      <c r="P20" s="203" t="s">
        <v>7</v>
      </c>
      <c r="Q20" s="203"/>
      <c r="R20" s="95"/>
      <c r="S20" s="203" t="s">
        <v>8</v>
      </c>
      <c r="T20" s="203"/>
      <c r="U20" s="95"/>
      <c r="V20" s="199" t="s">
        <v>9</v>
      </c>
      <c r="W20" s="199"/>
      <c r="X20" s="95"/>
      <c r="Y20" s="203" t="s">
        <v>10</v>
      </c>
      <c r="Z20" s="203"/>
      <c r="AA20" s="95"/>
      <c r="AB20" s="203" t="s">
        <v>11</v>
      </c>
      <c r="AC20" s="203"/>
      <c r="AD20" s="95"/>
      <c r="AE20" s="199" t="s">
        <v>12</v>
      </c>
      <c r="AF20" s="199"/>
      <c r="AG20" s="95"/>
      <c r="AH20" s="95"/>
    </row>
    <row r="21" spans="2:34" ht="45.75" thickBot="1" x14ac:dyDescent="0.3">
      <c r="C21" s="96" t="s">
        <v>13</v>
      </c>
      <c r="D21" s="97" t="s">
        <v>14</v>
      </c>
      <c r="E21" s="205"/>
      <c r="F21" s="98" t="s">
        <v>15</v>
      </c>
      <c r="G21" s="99" t="s">
        <v>87</v>
      </c>
      <c r="H21" s="100"/>
      <c r="I21" s="100"/>
      <c r="J21" s="98" t="s">
        <v>15</v>
      </c>
      <c r="K21" s="99" t="s">
        <v>87</v>
      </c>
      <c r="L21" s="100"/>
      <c r="M21" s="98" t="s">
        <v>15</v>
      </c>
      <c r="N21" s="99" t="s">
        <v>87</v>
      </c>
      <c r="O21" s="100"/>
      <c r="P21" s="98" t="s">
        <v>15</v>
      </c>
      <c r="Q21" s="99" t="s">
        <v>87</v>
      </c>
      <c r="R21" s="100"/>
      <c r="S21" s="98" t="s">
        <v>15</v>
      </c>
      <c r="T21" s="99" t="s">
        <v>87</v>
      </c>
      <c r="U21" s="100"/>
      <c r="V21" s="98" t="s">
        <v>15</v>
      </c>
      <c r="W21" s="99" t="s">
        <v>87</v>
      </c>
      <c r="X21" s="100"/>
      <c r="Y21" s="98" t="s">
        <v>15</v>
      </c>
      <c r="Z21" s="99" t="s">
        <v>87</v>
      </c>
      <c r="AA21" s="100"/>
      <c r="AB21" s="98" t="s">
        <v>15</v>
      </c>
      <c r="AC21" s="99" t="s">
        <v>87</v>
      </c>
      <c r="AD21" s="100"/>
      <c r="AE21" s="98" t="s">
        <v>15</v>
      </c>
      <c r="AF21" s="99" t="s">
        <v>87</v>
      </c>
      <c r="AG21" s="100"/>
      <c r="AH21" s="100"/>
    </row>
    <row r="22" spans="2:34" ht="15.75" thickBot="1" x14ac:dyDescent="0.3">
      <c r="C22" s="101" t="s">
        <v>18</v>
      </c>
      <c r="D22" s="102">
        <f>IF(F4=$K$38,0,IF(G4="",$C$3,IF(G4&lt;$C$3,0,G4)))</f>
        <v>1000</v>
      </c>
      <c r="E22" s="93" t="s">
        <v>42</v>
      </c>
      <c r="F22" s="121">
        <v>1</v>
      </c>
      <c r="G22" s="104">
        <f t="shared" ref="G22:G33" si="0">$D22*$C$4</f>
        <v>200</v>
      </c>
      <c r="H22" s="100"/>
      <c r="I22" s="100"/>
      <c r="J22" s="103">
        <v>13</v>
      </c>
      <c r="K22" s="104">
        <f t="shared" ref="K22:K33" si="1">$D22*$C$4</f>
        <v>200</v>
      </c>
      <c r="L22" s="100"/>
      <c r="M22" s="103">
        <v>25</v>
      </c>
      <c r="N22" s="104">
        <f t="shared" ref="N22:N33" si="2">$D22*$C$4</f>
        <v>200</v>
      </c>
      <c r="O22" s="100"/>
      <c r="P22" s="103">
        <v>37</v>
      </c>
      <c r="Q22" s="104">
        <f t="shared" ref="Q22:Q33" si="3">$D22*$C$4</f>
        <v>200</v>
      </c>
      <c r="R22" s="100"/>
      <c r="S22" s="103">
        <v>49</v>
      </c>
      <c r="T22" s="104">
        <f t="shared" ref="T22:T33" si="4">$D22*$C$4</f>
        <v>200</v>
      </c>
      <c r="U22" s="100"/>
      <c r="V22" s="103">
        <v>61</v>
      </c>
      <c r="W22" s="104">
        <f t="shared" ref="W22:W33" si="5">$D22*$C$4</f>
        <v>200</v>
      </c>
      <c r="X22" s="100"/>
      <c r="Y22" s="103">
        <v>73</v>
      </c>
      <c r="Z22" s="104">
        <f t="shared" ref="Z22:Z33" si="6">$D22*$C$4</f>
        <v>200</v>
      </c>
      <c r="AA22" s="100"/>
      <c r="AB22" s="103">
        <v>85</v>
      </c>
      <c r="AC22" s="104">
        <f t="shared" ref="AC22:AC33" si="7">$D22*$C$4</f>
        <v>200</v>
      </c>
      <c r="AD22" s="100"/>
      <c r="AE22" s="103">
        <v>97</v>
      </c>
      <c r="AF22" s="104">
        <f t="shared" ref="AF22:AF33" si="8">$D22*$C$4</f>
        <v>200</v>
      </c>
      <c r="AG22" s="100"/>
      <c r="AH22" s="100"/>
    </row>
    <row r="23" spans="2:34" ht="15.75" thickBot="1" x14ac:dyDescent="0.3">
      <c r="C23" s="105" t="s">
        <v>20</v>
      </c>
      <c r="D23" s="102">
        <f t="shared" ref="D23:D33" si="9">IF(F5=$K$38,0,IF(G5="",$C$3,IF(G5&lt;$C$3,0,G5)))</f>
        <v>1000</v>
      </c>
      <c r="E23" s="123">
        <f>D36+D38</f>
        <v>33600</v>
      </c>
      <c r="F23" s="122">
        <v>2</v>
      </c>
      <c r="G23" s="89">
        <f t="shared" si="0"/>
        <v>200</v>
      </c>
      <c r="H23" s="100"/>
      <c r="I23" s="100"/>
      <c r="J23" s="106">
        <v>14</v>
      </c>
      <c r="K23" s="89">
        <f t="shared" si="1"/>
        <v>200</v>
      </c>
      <c r="M23" s="106">
        <v>26</v>
      </c>
      <c r="N23" s="89">
        <f t="shared" si="2"/>
        <v>200</v>
      </c>
      <c r="P23" s="107">
        <v>38</v>
      </c>
      <c r="Q23" s="89">
        <f t="shared" si="3"/>
        <v>200</v>
      </c>
      <c r="S23" s="106">
        <v>50</v>
      </c>
      <c r="T23" s="89">
        <f t="shared" si="4"/>
        <v>200</v>
      </c>
      <c r="V23" s="106">
        <v>62</v>
      </c>
      <c r="W23" s="89">
        <f t="shared" si="5"/>
        <v>200</v>
      </c>
      <c r="Y23" s="107">
        <v>74</v>
      </c>
      <c r="Z23" s="89">
        <f t="shared" si="6"/>
        <v>200</v>
      </c>
      <c r="AB23" s="103">
        <v>86</v>
      </c>
      <c r="AC23" s="89">
        <f t="shared" si="7"/>
        <v>200</v>
      </c>
      <c r="AE23" s="106">
        <v>98</v>
      </c>
      <c r="AF23" s="89">
        <f t="shared" si="8"/>
        <v>200</v>
      </c>
    </row>
    <row r="24" spans="2:34" x14ac:dyDescent="0.25">
      <c r="C24" s="105" t="s">
        <v>21</v>
      </c>
      <c r="D24" s="102">
        <f t="shared" si="9"/>
        <v>1000</v>
      </c>
      <c r="F24" s="103">
        <v>3</v>
      </c>
      <c r="G24" s="89">
        <f t="shared" si="0"/>
        <v>200</v>
      </c>
      <c r="H24" s="100"/>
      <c r="I24" s="100"/>
      <c r="J24" s="103">
        <v>15</v>
      </c>
      <c r="K24" s="89">
        <f t="shared" si="1"/>
        <v>200</v>
      </c>
      <c r="M24" s="103">
        <v>27</v>
      </c>
      <c r="N24" s="89">
        <f t="shared" si="2"/>
        <v>200</v>
      </c>
      <c r="P24" s="106">
        <v>39</v>
      </c>
      <c r="Q24" s="89">
        <f t="shared" si="3"/>
        <v>200</v>
      </c>
      <c r="S24" s="103">
        <v>51</v>
      </c>
      <c r="T24" s="89">
        <f t="shared" si="4"/>
        <v>200</v>
      </c>
      <c r="V24" s="103">
        <v>63</v>
      </c>
      <c r="W24" s="89">
        <f t="shared" si="5"/>
        <v>200</v>
      </c>
      <c r="Y24" s="106">
        <v>75</v>
      </c>
      <c r="Z24" s="89">
        <f t="shared" si="6"/>
        <v>200</v>
      </c>
      <c r="AB24" s="103">
        <v>87</v>
      </c>
      <c r="AC24" s="89">
        <f t="shared" si="7"/>
        <v>200</v>
      </c>
      <c r="AE24" s="103">
        <v>99</v>
      </c>
      <c r="AF24" s="89">
        <f t="shared" si="8"/>
        <v>200</v>
      </c>
    </row>
    <row r="25" spans="2:34" x14ac:dyDescent="0.25">
      <c r="C25" s="105" t="s">
        <v>22</v>
      </c>
      <c r="D25" s="102">
        <f t="shared" si="9"/>
        <v>1000</v>
      </c>
      <c r="F25" s="106">
        <v>4</v>
      </c>
      <c r="G25" s="89">
        <f t="shared" si="0"/>
        <v>200</v>
      </c>
      <c r="H25" s="100"/>
      <c r="I25" s="100"/>
      <c r="J25" s="106">
        <v>16</v>
      </c>
      <c r="K25" s="89">
        <f t="shared" si="1"/>
        <v>200</v>
      </c>
      <c r="M25" s="106">
        <v>28</v>
      </c>
      <c r="N25" s="89">
        <f t="shared" si="2"/>
        <v>200</v>
      </c>
      <c r="P25" s="107">
        <v>40</v>
      </c>
      <c r="Q25" s="89">
        <f t="shared" si="3"/>
        <v>200</v>
      </c>
      <c r="S25" s="106">
        <v>52</v>
      </c>
      <c r="T25" s="89">
        <f t="shared" si="4"/>
        <v>200</v>
      </c>
      <c r="V25" s="106">
        <v>64</v>
      </c>
      <c r="W25" s="89">
        <f t="shared" si="5"/>
        <v>200</v>
      </c>
      <c r="Y25" s="107">
        <v>76</v>
      </c>
      <c r="Z25" s="89">
        <f t="shared" si="6"/>
        <v>200</v>
      </c>
      <c r="AB25" s="103">
        <v>88</v>
      </c>
      <c r="AC25" s="89">
        <f t="shared" si="7"/>
        <v>200</v>
      </c>
      <c r="AE25" s="106">
        <v>100</v>
      </c>
      <c r="AF25" s="89">
        <f t="shared" si="8"/>
        <v>200</v>
      </c>
    </row>
    <row r="26" spans="2:34" x14ac:dyDescent="0.25">
      <c r="C26" s="105" t="s">
        <v>23</v>
      </c>
      <c r="D26" s="102">
        <f t="shared" si="9"/>
        <v>1000</v>
      </c>
      <c r="F26" s="103">
        <v>5</v>
      </c>
      <c r="G26" s="89">
        <f t="shared" si="0"/>
        <v>200</v>
      </c>
      <c r="H26" s="100"/>
      <c r="I26" s="100"/>
      <c r="J26" s="103">
        <v>17</v>
      </c>
      <c r="K26" s="89">
        <f t="shared" si="1"/>
        <v>200</v>
      </c>
      <c r="M26" s="103">
        <v>29</v>
      </c>
      <c r="N26" s="89">
        <f t="shared" si="2"/>
        <v>200</v>
      </c>
      <c r="P26" s="106">
        <v>41</v>
      </c>
      <c r="Q26" s="89">
        <f t="shared" si="3"/>
        <v>200</v>
      </c>
      <c r="S26" s="103">
        <v>53</v>
      </c>
      <c r="T26" s="89">
        <f t="shared" si="4"/>
        <v>200</v>
      </c>
      <c r="V26" s="103">
        <v>65</v>
      </c>
      <c r="W26" s="89">
        <f t="shared" si="5"/>
        <v>200</v>
      </c>
      <c r="Y26" s="106">
        <v>77</v>
      </c>
      <c r="Z26" s="89">
        <f t="shared" si="6"/>
        <v>200</v>
      </c>
      <c r="AB26" s="103">
        <v>89</v>
      </c>
      <c r="AC26" s="89">
        <f t="shared" si="7"/>
        <v>200</v>
      </c>
      <c r="AE26" s="103">
        <v>101</v>
      </c>
      <c r="AF26" s="89">
        <f t="shared" si="8"/>
        <v>200</v>
      </c>
    </row>
    <row r="27" spans="2:34" x14ac:dyDescent="0.25">
      <c r="C27" s="105" t="s">
        <v>24</v>
      </c>
      <c r="D27" s="102">
        <f t="shared" si="9"/>
        <v>1000</v>
      </c>
      <c r="F27" s="106">
        <v>6</v>
      </c>
      <c r="G27" s="89">
        <f t="shared" si="0"/>
        <v>200</v>
      </c>
      <c r="H27" s="100"/>
      <c r="I27" s="100"/>
      <c r="J27" s="106">
        <v>18</v>
      </c>
      <c r="K27" s="89">
        <f t="shared" si="1"/>
        <v>200</v>
      </c>
      <c r="M27" s="106">
        <v>30</v>
      </c>
      <c r="N27" s="89">
        <f t="shared" si="2"/>
        <v>200</v>
      </c>
      <c r="P27" s="107">
        <v>42</v>
      </c>
      <c r="Q27" s="89">
        <f t="shared" si="3"/>
        <v>200</v>
      </c>
      <c r="S27" s="106">
        <v>54</v>
      </c>
      <c r="T27" s="89">
        <f t="shared" si="4"/>
        <v>200</v>
      </c>
      <c r="V27" s="106">
        <v>66</v>
      </c>
      <c r="W27" s="89">
        <f t="shared" si="5"/>
        <v>200</v>
      </c>
      <c r="Y27" s="107">
        <v>78</v>
      </c>
      <c r="Z27" s="89">
        <f t="shared" si="6"/>
        <v>200</v>
      </c>
      <c r="AB27" s="103">
        <v>90</v>
      </c>
      <c r="AC27" s="89">
        <f t="shared" si="7"/>
        <v>200</v>
      </c>
      <c r="AE27" s="106">
        <v>102</v>
      </c>
      <c r="AF27" s="89">
        <f t="shared" si="8"/>
        <v>200</v>
      </c>
    </row>
    <row r="28" spans="2:34" x14ac:dyDescent="0.25">
      <c r="C28" s="105" t="s">
        <v>25</v>
      </c>
      <c r="D28" s="102">
        <f t="shared" si="9"/>
        <v>1000</v>
      </c>
      <c r="F28" s="103">
        <v>7</v>
      </c>
      <c r="G28" s="89">
        <f t="shared" si="0"/>
        <v>200</v>
      </c>
      <c r="H28" s="100"/>
      <c r="I28" s="100"/>
      <c r="J28" s="103">
        <v>19</v>
      </c>
      <c r="K28" s="89">
        <f t="shared" si="1"/>
        <v>200</v>
      </c>
      <c r="M28" s="103">
        <v>31</v>
      </c>
      <c r="N28" s="89">
        <f t="shared" si="2"/>
        <v>200</v>
      </c>
      <c r="P28" s="106">
        <v>43</v>
      </c>
      <c r="Q28" s="89">
        <f t="shared" si="3"/>
        <v>200</v>
      </c>
      <c r="S28" s="103">
        <v>55</v>
      </c>
      <c r="T28" s="89">
        <f t="shared" si="4"/>
        <v>200</v>
      </c>
      <c r="V28" s="103">
        <v>67</v>
      </c>
      <c r="W28" s="89">
        <f t="shared" si="5"/>
        <v>200</v>
      </c>
      <c r="Y28" s="106">
        <v>79</v>
      </c>
      <c r="Z28" s="89">
        <f t="shared" si="6"/>
        <v>200</v>
      </c>
      <c r="AB28" s="103">
        <v>91</v>
      </c>
      <c r="AC28" s="89">
        <f t="shared" si="7"/>
        <v>200</v>
      </c>
      <c r="AE28" s="103">
        <v>103</v>
      </c>
      <c r="AF28" s="89">
        <f t="shared" si="8"/>
        <v>200</v>
      </c>
    </row>
    <row r="29" spans="2:34" x14ac:dyDescent="0.25">
      <c r="C29" s="105" t="s">
        <v>26</v>
      </c>
      <c r="D29" s="102">
        <f t="shared" si="9"/>
        <v>1000</v>
      </c>
      <c r="F29" s="106">
        <v>8</v>
      </c>
      <c r="G29" s="89">
        <f t="shared" si="0"/>
        <v>200</v>
      </c>
      <c r="H29" s="100"/>
      <c r="I29" s="100"/>
      <c r="J29" s="106">
        <v>20</v>
      </c>
      <c r="K29" s="89">
        <f t="shared" si="1"/>
        <v>200</v>
      </c>
      <c r="M29" s="106">
        <v>32</v>
      </c>
      <c r="N29" s="89">
        <f t="shared" si="2"/>
        <v>200</v>
      </c>
      <c r="P29" s="107">
        <v>44</v>
      </c>
      <c r="Q29" s="89">
        <f t="shared" si="3"/>
        <v>200</v>
      </c>
      <c r="S29" s="106">
        <v>56</v>
      </c>
      <c r="T29" s="89">
        <f t="shared" si="4"/>
        <v>200</v>
      </c>
      <c r="V29" s="106">
        <v>68</v>
      </c>
      <c r="W29" s="89">
        <f t="shared" si="5"/>
        <v>200</v>
      </c>
      <c r="Y29" s="107">
        <v>80</v>
      </c>
      <c r="Z29" s="89">
        <f t="shared" si="6"/>
        <v>200</v>
      </c>
      <c r="AB29" s="103">
        <v>92</v>
      </c>
      <c r="AC29" s="89">
        <f t="shared" si="7"/>
        <v>200</v>
      </c>
      <c r="AE29" s="106">
        <v>104</v>
      </c>
      <c r="AF29" s="89">
        <f t="shared" si="8"/>
        <v>200</v>
      </c>
    </row>
    <row r="30" spans="2:34" x14ac:dyDescent="0.25">
      <c r="C30" s="105" t="s">
        <v>27</v>
      </c>
      <c r="D30" s="102">
        <f t="shared" si="9"/>
        <v>1000</v>
      </c>
      <c r="F30" s="103">
        <v>9</v>
      </c>
      <c r="G30" s="89">
        <f t="shared" si="0"/>
        <v>200</v>
      </c>
      <c r="H30" s="100"/>
      <c r="I30" s="100"/>
      <c r="J30" s="103">
        <v>21</v>
      </c>
      <c r="K30" s="89">
        <f t="shared" si="1"/>
        <v>200</v>
      </c>
      <c r="M30" s="103">
        <v>33</v>
      </c>
      <c r="N30" s="89">
        <f t="shared" si="2"/>
        <v>200</v>
      </c>
      <c r="P30" s="106">
        <v>45</v>
      </c>
      <c r="Q30" s="89">
        <f t="shared" si="3"/>
        <v>200</v>
      </c>
      <c r="S30" s="103">
        <v>57</v>
      </c>
      <c r="T30" s="89">
        <f t="shared" si="4"/>
        <v>200</v>
      </c>
      <c r="V30" s="103">
        <v>69</v>
      </c>
      <c r="W30" s="89">
        <f t="shared" si="5"/>
        <v>200</v>
      </c>
      <c r="Y30" s="106">
        <v>81</v>
      </c>
      <c r="Z30" s="89">
        <f t="shared" si="6"/>
        <v>200</v>
      </c>
      <c r="AB30" s="103">
        <v>93</v>
      </c>
      <c r="AC30" s="89">
        <f t="shared" si="7"/>
        <v>200</v>
      </c>
      <c r="AE30" s="103">
        <v>105</v>
      </c>
      <c r="AF30" s="89">
        <f t="shared" si="8"/>
        <v>200</v>
      </c>
    </row>
    <row r="31" spans="2:34" x14ac:dyDescent="0.25">
      <c r="C31" s="105" t="s">
        <v>28</v>
      </c>
      <c r="D31" s="102">
        <f t="shared" si="9"/>
        <v>1000</v>
      </c>
      <c r="F31" s="106">
        <v>10</v>
      </c>
      <c r="G31" s="89">
        <f t="shared" si="0"/>
        <v>200</v>
      </c>
      <c r="H31" s="100"/>
      <c r="I31" s="100"/>
      <c r="J31" s="106">
        <v>22</v>
      </c>
      <c r="K31" s="89">
        <f t="shared" si="1"/>
        <v>200</v>
      </c>
      <c r="M31" s="106">
        <v>34</v>
      </c>
      <c r="N31" s="89">
        <f t="shared" si="2"/>
        <v>200</v>
      </c>
      <c r="P31" s="107">
        <v>46</v>
      </c>
      <c r="Q31" s="89">
        <f t="shared" si="3"/>
        <v>200</v>
      </c>
      <c r="S31" s="106">
        <v>58</v>
      </c>
      <c r="T31" s="89">
        <f t="shared" si="4"/>
        <v>200</v>
      </c>
      <c r="V31" s="106">
        <v>70</v>
      </c>
      <c r="W31" s="89">
        <f t="shared" si="5"/>
        <v>200</v>
      </c>
      <c r="Y31" s="107">
        <v>82</v>
      </c>
      <c r="Z31" s="89">
        <f t="shared" si="6"/>
        <v>200</v>
      </c>
      <c r="AB31" s="103">
        <v>94</v>
      </c>
      <c r="AC31" s="89">
        <f t="shared" si="7"/>
        <v>200</v>
      </c>
      <c r="AE31" s="106">
        <v>106</v>
      </c>
      <c r="AF31" s="89">
        <f t="shared" si="8"/>
        <v>200</v>
      </c>
    </row>
    <row r="32" spans="2:34" x14ac:dyDescent="0.25">
      <c r="C32" s="105" t="s">
        <v>29</v>
      </c>
      <c r="D32" s="102">
        <f t="shared" si="9"/>
        <v>1000</v>
      </c>
      <c r="F32" s="103">
        <v>11</v>
      </c>
      <c r="G32" s="89">
        <f t="shared" si="0"/>
        <v>200</v>
      </c>
      <c r="H32" s="100"/>
      <c r="I32" s="100"/>
      <c r="J32" s="103">
        <v>23</v>
      </c>
      <c r="K32" s="89">
        <f t="shared" si="1"/>
        <v>200</v>
      </c>
      <c r="M32" s="103">
        <v>35</v>
      </c>
      <c r="N32" s="89">
        <f t="shared" si="2"/>
        <v>200</v>
      </c>
      <c r="P32" s="106">
        <v>47</v>
      </c>
      <c r="Q32" s="89">
        <f t="shared" si="3"/>
        <v>200</v>
      </c>
      <c r="S32" s="103">
        <v>59</v>
      </c>
      <c r="T32" s="89">
        <f t="shared" si="4"/>
        <v>200</v>
      </c>
      <c r="V32" s="103">
        <v>71</v>
      </c>
      <c r="W32" s="89">
        <f t="shared" si="5"/>
        <v>200</v>
      </c>
      <c r="Y32" s="106">
        <v>83</v>
      </c>
      <c r="Z32" s="89">
        <f t="shared" si="6"/>
        <v>200</v>
      </c>
      <c r="AB32" s="103">
        <v>95</v>
      </c>
      <c r="AC32" s="89">
        <f t="shared" si="7"/>
        <v>200</v>
      </c>
      <c r="AE32" s="103">
        <v>107</v>
      </c>
      <c r="AF32" s="89">
        <f t="shared" si="8"/>
        <v>200</v>
      </c>
    </row>
    <row r="33" spans="3:32" ht="15.75" thickBot="1" x14ac:dyDescent="0.3">
      <c r="C33" s="108" t="s">
        <v>30</v>
      </c>
      <c r="D33" s="102">
        <f t="shared" si="9"/>
        <v>1000</v>
      </c>
      <c r="F33" s="106">
        <v>12</v>
      </c>
      <c r="G33" s="89">
        <f t="shared" si="0"/>
        <v>200</v>
      </c>
      <c r="H33" s="100"/>
      <c r="I33" s="100"/>
      <c r="J33" s="106">
        <v>24</v>
      </c>
      <c r="K33" s="89">
        <f t="shared" si="1"/>
        <v>200</v>
      </c>
      <c r="M33" s="109">
        <v>36</v>
      </c>
      <c r="N33" s="89">
        <f t="shared" si="2"/>
        <v>200</v>
      </c>
      <c r="P33" s="107">
        <v>48</v>
      </c>
      <c r="Q33" s="89">
        <f t="shared" si="3"/>
        <v>200</v>
      </c>
      <c r="S33" s="106">
        <v>60</v>
      </c>
      <c r="T33" s="89">
        <f t="shared" si="4"/>
        <v>200</v>
      </c>
      <c r="V33" s="109">
        <v>72</v>
      </c>
      <c r="W33" s="89">
        <f t="shared" si="5"/>
        <v>200</v>
      </c>
      <c r="Y33" s="107">
        <v>84</v>
      </c>
      <c r="Z33" s="89">
        <f t="shared" si="6"/>
        <v>200</v>
      </c>
      <c r="AB33" s="103">
        <v>96</v>
      </c>
      <c r="AC33" s="89">
        <f t="shared" si="7"/>
        <v>200</v>
      </c>
      <c r="AE33" s="109">
        <v>108</v>
      </c>
      <c r="AF33" s="89">
        <f t="shared" si="8"/>
        <v>200</v>
      </c>
    </row>
    <row r="34" spans="3:32" x14ac:dyDescent="0.25">
      <c r="D34" s="124">
        <f>SUM(D22:D33)</f>
        <v>12000</v>
      </c>
      <c r="F34" s="83"/>
      <c r="G34" s="124">
        <f>SUM(G22:G33)</f>
        <v>2400</v>
      </c>
      <c r="J34" s="84"/>
      <c r="K34" s="124">
        <f>SUM(K22:K33)</f>
        <v>2400</v>
      </c>
      <c r="M34" s="83"/>
      <c r="N34" s="124">
        <f>SUM(N22:N33)</f>
        <v>2400</v>
      </c>
      <c r="P34" s="83"/>
      <c r="Q34" s="124">
        <f>SUM(Q22:Q33)</f>
        <v>2400</v>
      </c>
      <c r="S34" s="83"/>
      <c r="T34" s="124">
        <f>SUM(T22:T33)</f>
        <v>2400</v>
      </c>
      <c r="W34" s="124">
        <f>SUM(W22:W33)</f>
        <v>2400</v>
      </c>
      <c r="Z34" s="124">
        <f>SUM(Z22:Z33)</f>
        <v>2400</v>
      </c>
      <c r="AC34" s="124">
        <f>SUM(AC22:AC33)</f>
        <v>2400</v>
      </c>
      <c r="AF34" s="124">
        <f>SUM(AF22:AF33)</f>
        <v>2400</v>
      </c>
    </row>
    <row r="35" spans="3:32" hidden="1" x14ac:dyDescent="0.25">
      <c r="D35" s="82"/>
      <c r="F35" s="83"/>
      <c r="G35" s="82"/>
      <c r="J35" s="84"/>
      <c r="K35" s="82"/>
      <c r="M35" s="83"/>
      <c r="N35" s="82"/>
      <c r="P35" s="83"/>
      <c r="Q35" s="82"/>
      <c r="S35" s="83"/>
      <c r="T35" s="82"/>
      <c r="W35" s="82"/>
      <c r="Z35" s="82"/>
      <c r="AC35" s="82"/>
      <c r="AF35" s="82"/>
    </row>
    <row r="36" spans="3:32" ht="30" hidden="1" x14ac:dyDescent="0.25">
      <c r="C36" s="110" t="s">
        <v>31</v>
      </c>
      <c r="D36" s="111">
        <f>SUM(D22:D33)</f>
        <v>12000</v>
      </c>
      <c r="E36" s="112">
        <f>D36/3</f>
        <v>4000</v>
      </c>
      <c r="F36" s="82" t="s">
        <v>35</v>
      </c>
      <c r="G36" s="82">
        <f>C3</f>
        <v>1000</v>
      </c>
      <c r="J36" s="84"/>
      <c r="K36" s="82" t="s">
        <v>71</v>
      </c>
      <c r="M36" s="113" t="s">
        <v>75</v>
      </c>
      <c r="N36" s="82">
        <f>COUNTIF(F4:F15,K37)</f>
        <v>0</v>
      </c>
      <c r="P36" s="83" t="s">
        <v>73</v>
      </c>
      <c r="Q36" s="82"/>
      <c r="S36" s="83"/>
      <c r="T36" s="82"/>
      <c r="W36" s="82"/>
      <c r="Z36" s="82"/>
      <c r="AC36" s="82"/>
      <c r="AF36" s="82"/>
    </row>
    <row r="37" spans="3:32" hidden="1" x14ac:dyDescent="0.25">
      <c r="F37" s="83"/>
      <c r="G37" s="82"/>
      <c r="J37" s="84"/>
      <c r="K37" s="82" t="s">
        <v>72</v>
      </c>
      <c r="N37" s="82"/>
      <c r="P37" s="83" t="s">
        <v>74</v>
      </c>
      <c r="Q37" s="82"/>
      <c r="S37" s="83"/>
      <c r="T37" s="82"/>
      <c r="W37" s="82"/>
      <c r="Z37" s="82"/>
      <c r="AC37" s="82"/>
      <c r="AF37" s="82"/>
    </row>
    <row r="38" spans="3:32" ht="30" hidden="1" x14ac:dyDescent="0.25">
      <c r="C38" s="110" t="s">
        <v>32</v>
      </c>
      <c r="D38" s="111">
        <f>SUM(G34:AF34)</f>
        <v>21600</v>
      </c>
      <c r="F38" s="83"/>
      <c r="G38" s="114">
        <f>D38/D36</f>
        <v>1.8</v>
      </c>
      <c r="J38" s="84"/>
      <c r="K38" s="82" t="s">
        <v>143</v>
      </c>
      <c r="M38" s="113" t="s">
        <v>76</v>
      </c>
      <c r="N38" s="82">
        <f>COUNTIF(D22:D33,0)</f>
        <v>0</v>
      </c>
      <c r="P38" s="83"/>
      <c r="Q38" s="82"/>
      <c r="S38" s="83"/>
      <c r="T38" s="82"/>
      <c r="W38" s="82"/>
      <c r="Z38" s="82"/>
      <c r="AC38" s="82"/>
      <c r="AF38" s="82"/>
    </row>
    <row r="39" spans="3:32" hidden="1" x14ac:dyDescent="0.25"/>
    <row r="41" spans="3:32" x14ac:dyDescent="0.25">
      <c r="C41" s="200" t="s">
        <v>43</v>
      </c>
      <c r="D41" s="200"/>
      <c r="E41" s="200"/>
      <c r="F41" s="200"/>
      <c r="G41" s="200"/>
      <c r="H41" s="200"/>
      <c r="I41" s="200"/>
      <c r="J41" s="200"/>
      <c r="K41" s="200"/>
      <c r="L41" s="106" t="s">
        <v>44</v>
      </c>
    </row>
    <row r="42" spans="3:32" x14ac:dyDescent="0.25">
      <c r="C42" s="201" t="s">
        <v>45</v>
      </c>
      <c r="D42" s="201"/>
      <c r="E42" s="202" t="s">
        <v>31</v>
      </c>
      <c r="F42" s="202"/>
      <c r="G42" s="202"/>
      <c r="H42" s="202"/>
      <c r="I42" s="202"/>
      <c r="J42" s="202"/>
      <c r="K42" s="202"/>
      <c r="L42" s="89">
        <f>D34</f>
        <v>12000</v>
      </c>
    </row>
    <row r="43" spans="3:32" ht="17.25" x14ac:dyDescent="0.25">
      <c r="C43" s="201" t="s">
        <v>46</v>
      </c>
      <c r="D43" s="201"/>
      <c r="E43" s="202" t="s">
        <v>94</v>
      </c>
      <c r="F43" s="202"/>
      <c r="G43" s="202"/>
      <c r="H43" s="202"/>
      <c r="I43" s="202"/>
      <c r="J43" s="202"/>
      <c r="K43" s="202"/>
      <c r="L43" s="89">
        <f>E23</f>
        <v>33600</v>
      </c>
    </row>
    <row r="44" spans="3:32" x14ac:dyDescent="0.25">
      <c r="C44" s="201" t="s">
        <v>48</v>
      </c>
      <c r="D44" s="201"/>
      <c r="E44" s="202" t="s">
        <v>49</v>
      </c>
      <c r="F44" s="202"/>
      <c r="G44" s="202"/>
      <c r="H44" s="202"/>
      <c r="I44" s="202"/>
      <c r="J44" s="202"/>
      <c r="K44" s="202"/>
      <c r="L44" s="89">
        <f>D38</f>
        <v>21600</v>
      </c>
    </row>
    <row r="45" spans="3:32" ht="15.75" thickBot="1" x14ac:dyDescent="0.3">
      <c r="C45" s="207" t="s">
        <v>50</v>
      </c>
      <c r="D45" s="207"/>
      <c r="E45" s="208" t="s">
        <v>51</v>
      </c>
      <c r="F45" s="208"/>
      <c r="G45" s="208"/>
      <c r="H45" s="208"/>
      <c r="I45" s="208"/>
      <c r="J45" s="208"/>
      <c r="K45" s="208"/>
      <c r="L45" s="115">
        <f>N19+W19+AF19</f>
        <v>12000</v>
      </c>
    </row>
    <row r="46" spans="3:32" ht="15.75" thickBot="1" x14ac:dyDescent="0.3">
      <c r="C46" s="209" t="s">
        <v>52</v>
      </c>
      <c r="D46" s="210"/>
      <c r="E46" s="210"/>
      <c r="F46" s="210"/>
      <c r="G46" s="210"/>
      <c r="H46" s="210"/>
      <c r="I46" s="210"/>
      <c r="J46" s="210"/>
      <c r="K46" s="210"/>
      <c r="L46" s="116">
        <f>L45+L44</f>
        <v>33600</v>
      </c>
    </row>
    <row r="50" spans="3:11" ht="15" customHeight="1" x14ac:dyDescent="0.25">
      <c r="C50" s="211" t="s">
        <v>53</v>
      </c>
      <c r="D50" s="211"/>
      <c r="E50" s="211"/>
      <c r="F50" s="211"/>
      <c r="G50" s="211"/>
      <c r="H50" s="211"/>
      <c r="I50" s="211"/>
      <c r="J50" s="211"/>
      <c r="K50" s="211"/>
    </row>
    <row r="51" spans="3:11" ht="15" customHeight="1" x14ac:dyDescent="0.25">
      <c r="C51" s="206" t="s">
        <v>54</v>
      </c>
      <c r="D51" s="206"/>
      <c r="E51" s="206"/>
      <c r="F51" s="206"/>
      <c r="G51" s="206"/>
      <c r="H51" s="206"/>
      <c r="I51" s="206"/>
      <c r="J51" s="206"/>
      <c r="K51" s="206"/>
    </row>
    <row r="52" spans="3:11" ht="15" customHeight="1" x14ac:dyDescent="0.25">
      <c r="C52" s="206" t="s">
        <v>55</v>
      </c>
      <c r="D52" s="206"/>
      <c r="E52" s="206"/>
      <c r="F52" s="206"/>
      <c r="G52" s="206"/>
      <c r="H52" s="206"/>
      <c r="I52" s="206"/>
      <c r="J52" s="206"/>
      <c r="K52" s="206"/>
    </row>
    <row r="53" spans="3:11" ht="78" customHeight="1" x14ac:dyDescent="0.25">
      <c r="C53" s="206" t="s">
        <v>56</v>
      </c>
      <c r="D53" s="206"/>
      <c r="E53" s="206"/>
      <c r="F53" s="206"/>
      <c r="G53" s="206"/>
      <c r="H53" s="206"/>
      <c r="I53" s="206"/>
      <c r="J53" s="206"/>
      <c r="K53" s="206"/>
    </row>
    <row r="54" spans="3:11" ht="28.5" customHeight="1" x14ac:dyDescent="0.25">
      <c r="C54" s="206" t="s">
        <v>57</v>
      </c>
      <c r="D54" s="206"/>
      <c r="E54" s="206"/>
      <c r="F54" s="206"/>
      <c r="G54" s="206"/>
      <c r="H54" s="206"/>
      <c r="I54" s="206"/>
      <c r="J54" s="206"/>
      <c r="K54" s="206"/>
    </row>
    <row r="55" spans="3:11" ht="15" customHeight="1" x14ac:dyDescent="0.25">
      <c r="C55" s="206" t="s">
        <v>58</v>
      </c>
      <c r="D55" s="206"/>
      <c r="E55" s="206"/>
      <c r="F55" s="206"/>
      <c r="G55" s="206"/>
      <c r="H55" s="206"/>
      <c r="I55" s="206"/>
      <c r="J55" s="206"/>
      <c r="K55" s="206"/>
    </row>
    <row r="56" spans="3:11" ht="48.75" customHeight="1" x14ac:dyDescent="0.25">
      <c r="C56" s="206" t="s">
        <v>59</v>
      </c>
      <c r="D56" s="206"/>
      <c r="E56" s="206"/>
      <c r="F56" s="206"/>
      <c r="G56" s="206"/>
      <c r="H56" s="206"/>
      <c r="I56" s="206"/>
      <c r="J56" s="206"/>
      <c r="K56" s="206"/>
    </row>
    <row r="57" spans="3:11" ht="51" customHeight="1" x14ac:dyDescent="0.25">
      <c r="C57" s="206" t="s">
        <v>60</v>
      </c>
      <c r="D57" s="206"/>
      <c r="E57" s="206"/>
      <c r="F57" s="206"/>
      <c r="G57" s="206"/>
      <c r="H57" s="206"/>
      <c r="I57" s="206"/>
      <c r="J57" s="206"/>
      <c r="K57" s="206"/>
    </row>
    <row r="58" spans="3:11" ht="15" customHeight="1" x14ac:dyDescent="0.25">
      <c r="C58" s="206" t="s">
        <v>61</v>
      </c>
      <c r="D58" s="206"/>
      <c r="E58" s="206"/>
      <c r="F58" s="206"/>
      <c r="G58" s="206"/>
      <c r="H58" s="206"/>
      <c r="I58" s="206"/>
      <c r="J58" s="206"/>
      <c r="K58" s="206"/>
    </row>
    <row r="59" spans="3:11" ht="44.25" customHeight="1" x14ac:dyDescent="0.25">
      <c r="C59" s="206" t="s">
        <v>62</v>
      </c>
      <c r="D59" s="206"/>
      <c r="E59" s="206"/>
      <c r="F59" s="206"/>
      <c r="G59" s="206"/>
      <c r="H59" s="206"/>
      <c r="I59" s="206"/>
      <c r="J59" s="206"/>
      <c r="K59" s="206"/>
    </row>
    <row r="60" spans="3:11" ht="28.35" customHeight="1" x14ac:dyDescent="0.25">
      <c r="C60" s="206" t="s">
        <v>63</v>
      </c>
      <c r="D60" s="206"/>
      <c r="E60" s="206"/>
      <c r="F60" s="206"/>
      <c r="G60" s="206"/>
      <c r="H60" s="206"/>
      <c r="I60" s="206"/>
      <c r="J60" s="206"/>
      <c r="K60" s="206"/>
    </row>
    <row r="61" spans="3:11" ht="15" customHeight="1" x14ac:dyDescent="0.25">
      <c r="C61" s="206" t="s">
        <v>64</v>
      </c>
      <c r="D61" s="206"/>
      <c r="E61" s="206"/>
      <c r="F61" s="206"/>
      <c r="G61" s="206"/>
      <c r="H61" s="206"/>
      <c r="I61" s="206"/>
      <c r="J61" s="206"/>
      <c r="K61" s="206"/>
    </row>
    <row r="62" spans="3:11" ht="55.15" customHeight="1" x14ac:dyDescent="0.25">
      <c r="C62" s="206" t="s">
        <v>65</v>
      </c>
      <c r="D62" s="206"/>
      <c r="E62" s="206"/>
      <c r="F62" s="206"/>
      <c r="G62" s="206"/>
      <c r="H62" s="206"/>
      <c r="I62" s="206"/>
      <c r="J62" s="206"/>
      <c r="K62" s="206"/>
    </row>
    <row r="63" spans="3:11" ht="15" customHeight="1" x14ac:dyDescent="0.25">
      <c r="C63" s="206" t="s">
        <v>66</v>
      </c>
      <c r="D63" s="206"/>
      <c r="E63" s="206"/>
      <c r="F63" s="206"/>
      <c r="G63" s="206"/>
      <c r="H63" s="206"/>
      <c r="I63" s="206"/>
      <c r="J63" s="206"/>
      <c r="K63" s="206"/>
    </row>
    <row r="64" spans="3:11" ht="15" customHeight="1" x14ac:dyDescent="0.25">
      <c r="C64" s="206" t="s">
        <v>67</v>
      </c>
      <c r="D64" s="206"/>
      <c r="E64" s="206"/>
      <c r="F64" s="206"/>
      <c r="G64" s="206"/>
      <c r="H64" s="206"/>
      <c r="I64" s="206"/>
      <c r="J64" s="206"/>
      <c r="K64" s="206"/>
    </row>
    <row r="65" spans="3:11" ht="55.5" customHeight="1" x14ac:dyDescent="0.25">
      <c r="C65" s="206" t="s">
        <v>68</v>
      </c>
      <c r="D65" s="206"/>
      <c r="E65" s="206"/>
      <c r="F65" s="206"/>
      <c r="G65" s="206"/>
      <c r="H65" s="206"/>
      <c r="I65" s="206"/>
      <c r="J65" s="206"/>
      <c r="K65" s="206"/>
    </row>
    <row r="66" spans="3:11" ht="15" customHeight="1" x14ac:dyDescent="0.25">
      <c r="C66" s="206" t="s">
        <v>69</v>
      </c>
      <c r="D66" s="206"/>
      <c r="E66" s="206"/>
      <c r="F66" s="206"/>
      <c r="G66" s="206"/>
      <c r="H66" s="206"/>
      <c r="I66" s="206"/>
      <c r="J66" s="206"/>
      <c r="K66" s="206"/>
    </row>
  </sheetData>
  <sheetProtection algorithmName="SHA-512" hashValue="RvRttpWgRNfSSXU4uQr1khXdGzUiRhy0tXzlGpoVKO9CRsi8sr7xzpZGTck7j4/AXLhQFtcNi0Z4CknWfWKuzQ==" saltValue="/S4F7y8iyn7/qGUhZAJu7Q==" spinCount="100000" sheet="1" objects="1" scenarios="1"/>
  <mergeCells count="43">
    <mergeCell ref="J7:L7"/>
    <mergeCell ref="J3:L3"/>
    <mergeCell ref="J4:L4"/>
    <mergeCell ref="J5:L5"/>
    <mergeCell ref="J6:L6"/>
    <mergeCell ref="C65:K65"/>
    <mergeCell ref="C66:K66"/>
    <mergeCell ref="C60:K60"/>
    <mergeCell ref="C61:K61"/>
    <mergeCell ref="C62:K62"/>
    <mergeCell ref="C63:K63"/>
    <mergeCell ref="C64:K64"/>
    <mergeCell ref="C55:K55"/>
    <mergeCell ref="C56:K56"/>
    <mergeCell ref="C57:K57"/>
    <mergeCell ref="C58:K58"/>
    <mergeCell ref="C59:K59"/>
    <mergeCell ref="C50:K50"/>
    <mergeCell ref="C51:K51"/>
    <mergeCell ref="C52:K52"/>
    <mergeCell ref="C53:K53"/>
    <mergeCell ref="C54:K54"/>
    <mergeCell ref="C44:D44"/>
    <mergeCell ref="E44:K44"/>
    <mergeCell ref="C45:D45"/>
    <mergeCell ref="E45:K45"/>
    <mergeCell ref="C46:K46"/>
    <mergeCell ref="AE20:AF20"/>
    <mergeCell ref="C41:K41"/>
    <mergeCell ref="C42:D42"/>
    <mergeCell ref="E42:K42"/>
    <mergeCell ref="C43:D43"/>
    <mergeCell ref="E43:K43"/>
    <mergeCell ref="P20:Q20"/>
    <mergeCell ref="S20:T20"/>
    <mergeCell ref="V20:W20"/>
    <mergeCell ref="Y20:Z20"/>
    <mergeCell ref="AB20:AC20"/>
    <mergeCell ref="C20:D20"/>
    <mergeCell ref="E20:E21"/>
    <mergeCell ref="F20:G20"/>
    <mergeCell ref="J20:K20"/>
    <mergeCell ref="M20:N20"/>
  </mergeCells>
  <conditionalFormatting sqref="G4:G15">
    <cfRule type="cellIs" dxfId="1" priority="2" operator="lessThan">
      <formula>$C$3</formula>
    </cfRule>
  </conditionalFormatting>
  <conditionalFormatting sqref="C3">
    <cfRule type="cellIs" dxfId="0" priority="1" operator="lessThan">
      <formula>100</formula>
    </cfRule>
  </conditionalFormatting>
  <dataValidations count="1">
    <dataValidation type="list" allowBlank="1" showInputMessage="1" showErrorMessage="1" sqref="F4:F15" xr:uid="{C6C6880F-DA3E-4EC7-AFED-A4E86006650B}">
      <formula1>$K$36:$K$38</formula1>
    </dataValidation>
  </dataValidations>
  <hyperlinks>
    <hyperlink ref="C8" location="'USER GUIDE'!A1" display="USER GUIDE" xr:uid="{3565B997-2537-4FAE-BD96-DF875DFFBD1F}"/>
  </hyperlinks>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Roman,Regular"&amp;12&amp;A</oddHeader>
    <oddFooter>&amp;C&amp;"Times New Roman,Regular"&amp;12Page &amp;P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Z57"/>
  <sheetViews>
    <sheetView showGridLines="0" topLeftCell="A4" zoomScale="80" zoomScaleNormal="80" workbookViewId="0">
      <selection activeCell="J34" sqref="J34"/>
    </sheetView>
  </sheetViews>
  <sheetFormatPr defaultRowHeight="15" x14ac:dyDescent="0.25"/>
  <cols>
    <col min="1" max="1" width="21" bestFit="1" customWidth="1"/>
    <col min="2" max="2" width="21.85546875" bestFit="1" customWidth="1"/>
    <col min="3" max="3" width="10.42578125" customWidth="1"/>
    <col min="4" max="4" width="12.28515625" customWidth="1"/>
    <col min="5" max="5" width="13.42578125" customWidth="1"/>
    <col min="6" max="6" width="16.28515625" customWidth="1"/>
    <col min="7" max="7" width="9" customWidth="1"/>
    <col min="8" max="8" width="9.42578125" customWidth="1"/>
    <col min="9" max="11" width="10.85546875" customWidth="1"/>
    <col min="12" max="12" width="7.5703125" customWidth="1"/>
    <col min="13" max="13" width="10.42578125" customWidth="1"/>
    <col min="14" max="44" width="9.140625" customWidth="1"/>
    <col min="45" max="45" width="10.7109375" customWidth="1"/>
    <col min="46" max="49" width="9.140625" customWidth="1"/>
    <col min="50" max="50" width="11.7109375" customWidth="1"/>
    <col min="51" max="1025" width="9.140625" customWidth="1"/>
  </cols>
  <sheetData>
    <row r="1" spans="1:52" ht="15.75" thickBot="1" x14ac:dyDescent="0.3">
      <c r="B1" s="5"/>
      <c r="C1" s="6"/>
      <c r="D1" s="6"/>
      <c r="E1" s="6"/>
      <c r="F1" s="5"/>
      <c r="G1" s="7"/>
      <c r="H1" s="6"/>
      <c r="I1" s="6"/>
      <c r="J1" s="6"/>
      <c r="K1" s="5"/>
      <c r="L1" s="8"/>
      <c r="M1" s="6"/>
      <c r="N1" s="6"/>
      <c r="O1" s="6"/>
      <c r="P1" s="5"/>
      <c r="Q1" s="7"/>
      <c r="R1" s="6"/>
      <c r="S1" s="6"/>
      <c r="T1" s="6"/>
      <c r="U1" s="5"/>
      <c r="V1" s="7"/>
      <c r="W1" s="6"/>
      <c r="X1" s="6"/>
      <c r="Y1" s="6"/>
      <c r="Z1" s="5"/>
      <c r="AA1" s="7"/>
      <c r="AB1" s="6"/>
      <c r="AC1" s="6"/>
      <c r="AD1" s="6"/>
      <c r="AE1" s="5"/>
      <c r="AF1" s="5"/>
      <c r="AG1" s="6"/>
      <c r="AH1" s="6"/>
      <c r="AI1" s="6"/>
      <c r="AJ1" s="5"/>
      <c r="AK1" s="5"/>
      <c r="AL1" s="6"/>
      <c r="AM1" s="6"/>
      <c r="AN1" s="6"/>
      <c r="AO1" s="5"/>
      <c r="AP1" s="5"/>
      <c r="AQ1" s="6"/>
      <c r="AR1" s="6"/>
      <c r="AS1" s="6"/>
      <c r="AT1" s="5"/>
      <c r="AU1" s="5"/>
      <c r="AV1" s="6"/>
      <c r="AW1" s="6"/>
      <c r="AX1" s="6"/>
    </row>
    <row r="2" spans="1:52" x14ac:dyDescent="0.25">
      <c r="A2" s="55"/>
      <c r="B2" s="117" t="s">
        <v>85</v>
      </c>
      <c r="C2" s="6"/>
      <c r="D2" s="6"/>
      <c r="E2" s="6"/>
      <c r="F2" s="5"/>
      <c r="G2" s="7"/>
      <c r="H2" s="6"/>
      <c r="I2" s="6"/>
      <c r="J2" s="6"/>
      <c r="K2" s="5"/>
      <c r="L2" s="8"/>
      <c r="M2" s="6"/>
      <c r="N2" s="6"/>
      <c r="O2" s="6"/>
      <c r="P2" s="5"/>
      <c r="Q2" s="7"/>
      <c r="R2" s="6"/>
      <c r="S2" s="6"/>
      <c r="T2" s="6"/>
      <c r="U2" s="5"/>
      <c r="V2" s="7"/>
      <c r="W2" s="6"/>
      <c r="X2" s="6"/>
      <c r="Y2" s="6"/>
      <c r="Z2" s="5"/>
      <c r="AA2" s="7"/>
      <c r="AB2" s="6"/>
      <c r="AC2" s="6"/>
      <c r="AD2" s="6"/>
      <c r="AE2" s="5"/>
      <c r="AF2" s="5"/>
      <c r="AG2" s="6"/>
      <c r="AH2" s="6"/>
      <c r="AI2" s="6"/>
      <c r="AJ2" s="5"/>
      <c r="AK2" s="5"/>
      <c r="AL2" s="6"/>
      <c r="AM2" s="6"/>
      <c r="AN2" s="6"/>
      <c r="AO2" s="5"/>
      <c r="AP2" s="5"/>
      <c r="AQ2" s="6"/>
      <c r="AR2" s="6"/>
      <c r="AS2" s="6"/>
      <c r="AT2" s="5"/>
      <c r="AU2" s="5"/>
      <c r="AV2" s="6"/>
      <c r="AW2" s="6"/>
      <c r="AX2" s="6"/>
    </row>
    <row r="3" spans="1:52" ht="15.75" thickBot="1" x14ac:dyDescent="0.3">
      <c r="A3" s="57" t="s">
        <v>86</v>
      </c>
      <c r="B3" s="77">
        <v>1000</v>
      </c>
      <c r="F3" s="5"/>
      <c r="G3" s="7"/>
      <c r="H3" s="6"/>
      <c r="I3" s="6"/>
      <c r="J3" s="6"/>
      <c r="K3" s="5"/>
      <c r="L3" s="8"/>
      <c r="M3" s="6"/>
      <c r="N3" s="6"/>
      <c r="O3" s="6"/>
      <c r="P3" s="5"/>
      <c r="Q3" s="7"/>
      <c r="R3" s="6"/>
      <c r="S3" s="6"/>
      <c r="T3" s="6"/>
      <c r="U3" s="5"/>
      <c r="V3" s="7"/>
      <c r="W3" s="6"/>
      <c r="X3" s="6"/>
      <c r="Y3" s="6"/>
      <c r="Z3" s="5"/>
      <c r="AA3" s="7"/>
      <c r="AB3" s="6"/>
      <c r="AC3" s="6"/>
      <c r="AD3" s="6"/>
      <c r="AE3" s="5"/>
      <c r="AF3" s="5"/>
      <c r="AG3" s="6"/>
      <c r="AH3" s="6"/>
      <c r="AI3" s="6"/>
      <c r="AJ3" s="5"/>
      <c r="AK3" s="5"/>
      <c r="AL3" s="6"/>
      <c r="AM3" s="6"/>
      <c r="AN3" s="6"/>
      <c r="AO3" s="5"/>
      <c r="AP3" s="5"/>
      <c r="AQ3" s="6"/>
      <c r="AR3" s="6"/>
      <c r="AS3" s="6"/>
      <c r="AT3" s="5"/>
      <c r="AU3" s="5"/>
      <c r="AV3" s="6"/>
      <c r="AW3" s="6"/>
      <c r="AX3" s="6"/>
    </row>
    <row r="4" spans="1:52" ht="15.75" x14ac:dyDescent="0.25">
      <c r="A4" s="56" t="s">
        <v>88</v>
      </c>
      <c r="B4" s="58">
        <f>IF(B3&gt;='TSGAP % slabs'!B8,'TSGAP % slabs'!D8,IF(B3&gt;='TSGAP % slabs'!B7,'TSGAP % slabs'!D7,IF(B3&gt;='TSGAP % slabs'!B6,'TSGAP % slabs'!D6,IF(B3&gt;='TSGAP % slabs'!B5,'TSGAP % slabs'!D5,IF(B3&gt;='TSGAP % slabs'!B4,'TSGAP % slabs'!D4,0)))))</f>
        <v>0.2</v>
      </c>
      <c r="C4" s="6"/>
      <c r="D4" s="6"/>
      <c r="E4" s="6"/>
      <c r="F4" s="5"/>
      <c r="G4" s="7"/>
      <c r="H4" s="6"/>
      <c r="I4" s="6"/>
      <c r="J4" s="6"/>
      <c r="K4" s="5"/>
      <c r="L4" s="8"/>
      <c r="M4" s="6"/>
      <c r="N4" s="6"/>
      <c r="O4" s="6"/>
      <c r="P4" s="5"/>
      <c r="Q4" s="7"/>
      <c r="R4" s="6"/>
      <c r="S4" s="6"/>
      <c r="T4" s="6"/>
      <c r="U4" s="5"/>
      <c r="V4" s="7"/>
      <c r="W4" s="6"/>
      <c r="X4" s="6"/>
      <c r="Y4" s="6"/>
      <c r="Z4" s="5"/>
      <c r="AA4" s="7"/>
      <c r="AB4" s="6"/>
      <c r="AC4" s="6"/>
      <c r="AD4" s="6"/>
      <c r="AE4" s="5"/>
      <c r="AF4" s="5"/>
      <c r="AG4" s="6"/>
      <c r="AH4" s="6"/>
      <c r="AI4" s="6"/>
      <c r="AJ4" s="5"/>
      <c r="AK4" s="5"/>
      <c r="AL4" s="6"/>
      <c r="AM4" s="6"/>
      <c r="AN4" s="6"/>
      <c r="AO4" s="5"/>
      <c r="AP4" s="5"/>
      <c r="AQ4" s="6"/>
      <c r="AR4" s="6"/>
      <c r="AS4" s="6"/>
      <c r="AT4" s="5"/>
      <c r="AU4" s="5"/>
      <c r="AV4" s="6"/>
      <c r="AW4" s="6"/>
      <c r="AX4" s="6"/>
    </row>
    <row r="5" spans="1:52" ht="16.5" thickBot="1" x14ac:dyDescent="0.3">
      <c r="A5" s="46"/>
      <c r="B5" s="47"/>
      <c r="C5" s="6"/>
      <c r="D5" s="6"/>
      <c r="E5" s="6"/>
      <c r="F5" s="5"/>
      <c r="G5" s="7"/>
      <c r="H5" s="6"/>
      <c r="I5" s="6"/>
      <c r="J5" s="6"/>
      <c r="K5" s="5"/>
      <c r="L5" s="8"/>
      <c r="M5" s="6"/>
      <c r="N5" s="6"/>
      <c r="O5" s="6"/>
      <c r="P5" s="5"/>
      <c r="Q5" s="7"/>
      <c r="R5" s="6"/>
      <c r="S5" s="6"/>
      <c r="T5" s="6"/>
      <c r="U5" s="5"/>
      <c r="V5" s="7"/>
      <c r="W5" s="6"/>
      <c r="X5" s="6"/>
      <c r="Y5" s="6"/>
      <c r="Z5" s="5"/>
      <c r="AA5" s="7"/>
      <c r="AB5" s="6"/>
      <c r="AC5" s="6"/>
      <c r="AD5" s="6"/>
      <c r="AE5" s="5"/>
      <c r="AF5" s="5"/>
      <c r="AG5" s="6"/>
      <c r="AH5" s="6"/>
      <c r="AI5" s="6"/>
      <c r="AJ5" s="5"/>
      <c r="AK5" s="5"/>
      <c r="AL5" s="6"/>
      <c r="AM5" s="6"/>
      <c r="AN5" s="6"/>
      <c r="AO5" s="5"/>
      <c r="AP5" s="5"/>
      <c r="AQ5" s="6"/>
      <c r="AR5" s="6"/>
      <c r="AS5" s="6"/>
      <c r="AT5" s="5"/>
      <c r="AU5" s="5"/>
      <c r="AV5" s="6"/>
      <c r="AW5" s="6"/>
      <c r="AX5" s="6"/>
    </row>
    <row r="6" spans="1:52" ht="23.25" thickBot="1" x14ac:dyDescent="0.3">
      <c r="B6" s="5"/>
      <c r="C6" s="5"/>
      <c r="D6" s="5"/>
      <c r="E6" s="5"/>
      <c r="F6" s="5"/>
      <c r="G6" s="5"/>
      <c r="H6" s="6"/>
      <c r="I6" s="6"/>
      <c r="J6" s="6"/>
      <c r="K6" s="5"/>
      <c r="L6" s="5"/>
      <c r="M6" s="6"/>
      <c r="N6" s="6"/>
      <c r="O6" s="6"/>
      <c r="P6" s="5"/>
      <c r="Q6" s="48" t="s">
        <v>41</v>
      </c>
      <c r="R6" s="49">
        <f>C21/3</f>
        <v>4000</v>
      </c>
      <c r="S6" s="5"/>
      <c r="T6" s="5"/>
      <c r="U6" s="5"/>
      <c r="V6" s="7"/>
      <c r="W6" s="6"/>
      <c r="X6" s="6"/>
      <c r="Y6" s="6"/>
      <c r="Z6" s="5"/>
      <c r="AA6" s="7"/>
      <c r="AB6" s="6"/>
      <c r="AC6" s="6"/>
      <c r="AD6" s="6"/>
      <c r="AE6" s="5"/>
      <c r="AF6" s="48" t="s">
        <v>41</v>
      </c>
      <c r="AG6" s="49">
        <f>R21/3</f>
        <v>800</v>
      </c>
      <c r="AH6" s="5"/>
      <c r="AI6" s="5"/>
      <c r="AJ6" s="5"/>
      <c r="AK6" s="5"/>
      <c r="AL6" s="6"/>
      <c r="AM6" s="6"/>
      <c r="AN6" s="6"/>
      <c r="AO6" s="5"/>
      <c r="AP6" s="5"/>
      <c r="AQ6" s="6"/>
      <c r="AR6" s="6"/>
      <c r="AS6" s="6"/>
      <c r="AT6" s="5"/>
      <c r="AU6" s="48" t="s">
        <v>41</v>
      </c>
      <c r="AV6" s="49">
        <f>AG21/3</f>
        <v>800</v>
      </c>
      <c r="AW6" s="5"/>
      <c r="AX6" s="5"/>
    </row>
    <row r="7" spans="1:52" ht="22.35" customHeight="1" thickBot="1" x14ac:dyDescent="0.3">
      <c r="B7" s="174" t="s">
        <v>2</v>
      </c>
      <c r="C7" s="174"/>
      <c r="D7" s="174"/>
      <c r="E7" s="174"/>
      <c r="F7" s="175" t="s">
        <v>3</v>
      </c>
      <c r="G7" s="176" t="s">
        <v>4</v>
      </c>
      <c r="H7" s="176"/>
      <c r="I7" s="176"/>
      <c r="J7" s="176"/>
      <c r="K7" s="10"/>
      <c r="L7" s="176" t="s">
        <v>5</v>
      </c>
      <c r="M7" s="176"/>
      <c r="N7" s="176"/>
      <c r="O7" s="176"/>
      <c r="P7" s="10"/>
      <c r="Q7" s="176" t="s">
        <v>6</v>
      </c>
      <c r="R7" s="176"/>
      <c r="S7" s="176"/>
      <c r="T7" s="176"/>
      <c r="U7" s="10"/>
      <c r="V7" s="176" t="s">
        <v>7</v>
      </c>
      <c r="W7" s="176"/>
      <c r="X7" s="176"/>
      <c r="Y7" s="176"/>
      <c r="Z7" s="10"/>
      <c r="AA7" s="176" t="s">
        <v>8</v>
      </c>
      <c r="AB7" s="176"/>
      <c r="AC7" s="176"/>
      <c r="AD7" s="176"/>
      <c r="AE7" s="10"/>
      <c r="AF7" s="176" t="s">
        <v>9</v>
      </c>
      <c r="AG7" s="176"/>
      <c r="AH7" s="176"/>
      <c r="AI7" s="176"/>
      <c r="AJ7" s="10"/>
      <c r="AK7" s="176" t="s">
        <v>10</v>
      </c>
      <c r="AL7" s="176"/>
      <c r="AM7" s="176"/>
      <c r="AN7" s="176"/>
      <c r="AO7" s="10"/>
      <c r="AP7" s="176" t="s">
        <v>11</v>
      </c>
      <c r="AQ7" s="176"/>
      <c r="AR7" s="176"/>
      <c r="AS7" s="176"/>
      <c r="AT7" s="10"/>
      <c r="AU7" s="176" t="s">
        <v>12</v>
      </c>
      <c r="AV7" s="176"/>
      <c r="AW7" s="176"/>
      <c r="AX7" s="176"/>
      <c r="AY7" s="11"/>
      <c r="AZ7" s="11"/>
    </row>
    <row r="8" spans="1:52" ht="45.75" thickBot="1" x14ac:dyDescent="0.3">
      <c r="B8" s="12" t="s">
        <v>13</v>
      </c>
      <c r="C8" s="13" t="s">
        <v>14</v>
      </c>
      <c r="D8" s="54" t="s">
        <v>77</v>
      </c>
      <c r="E8" s="54" t="s">
        <v>78</v>
      </c>
      <c r="F8" s="175"/>
      <c r="G8" s="14" t="s">
        <v>15</v>
      </c>
      <c r="H8" s="15" t="s">
        <v>87</v>
      </c>
      <c r="I8" s="15" t="s">
        <v>77</v>
      </c>
      <c r="J8" s="15" t="s">
        <v>78</v>
      </c>
      <c r="K8" s="16"/>
      <c r="L8" s="14" t="s">
        <v>15</v>
      </c>
      <c r="M8" s="15" t="s">
        <v>87</v>
      </c>
      <c r="N8" s="15" t="s">
        <v>77</v>
      </c>
      <c r="O8" s="15" t="s">
        <v>78</v>
      </c>
      <c r="P8" s="16"/>
      <c r="Q8" s="14" t="s">
        <v>15</v>
      </c>
      <c r="R8" s="15" t="s">
        <v>87</v>
      </c>
      <c r="S8" s="15" t="s">
        <v>77</v>
      </c>
      <c r="T8" s="15" t="s">
        <v>78</v>
      </c>
      <c r="U8" s="16"/>
      <c r="V8" s="14" t="s">
        <v>15</v>
      </c>
      <c r="W8" s="15" t="s">
        <v>87</v>
      </c>
      <c r="X8" s="15" t="s">
        <v>77</v>
      </c>
      <c r="Y8" s="15" t="s">
        <v>78</v>
      </c>
      <c r="Z8" s="16"/>
      <c r="AA8" s="14" t="s">
        <v>15</v>
      </c>
      <c r="AB8" s="15" t="s">
        <v>87</v>
      </c>
      <c r="AC8" s="15" t="s">
        <v>77</v>
      </c>
      <c r="AD8" s="15" t="s">
        <v>78</v>
      </c>
      <c r="AE8" s="16"/>
      <c r="AF8" s="14" t="s">
        <v>15</v>
      </c>
      <c r="AG8" s="15" t="s">
        <v>87</v>
      </c>
      <c r="AH8" s="15" t="s">
        <v>77</v>
      </c>
      <c r="AI8" s="15" t="s">
        <v>78</v>
      </c>
      <c r="AJ8" s="16"/>
      <c r="AK8" s="14" t="s">
        <v>15</v>
      </c>
      <c r="AL8" s="15" t="s">
        <v>87</v>
      </c>
      <c r="AM8" s="15" t="s">
        <v>77</v>
      </c>
      <c r="AN8" s="15" t="s">
        <v>78</v>
      </c>
      <c r="AO8" s="16"/>
      <c r="AP8" s="14" t="s">
        <v>15</v>
      </c>
      <c r="AQ8" s="15" t="s">
        <v>87</v>
      </c>
      <c r="AR8" s="15" t="s">
        <v>77</v>
      </c>
      <c r="AS8" s="15" t="s">
        <v>78</v>
      </c>
      <c r="AT8" s="16"/>
      <c r="AU8" s="14" t="s">
        <v>15</v>
      </c>
      <c r="AV8" s="15" t="s">
        <v>87</v>
      </c>
      <c r="AW8" s="15" t="s">
        <v>77</v>
      </c>
      <c r="AX8" s="15" t="s">
        <v>78</v>
      </c>
      <c r="AY8" s="17"/>
      <c r="AZ8" s="17"/>
    </row>
    <row r="9" spans="1:52" ht="15.75" thickBot="1" x14ac:dyDescent="0.3">
      <c r="B9" s="18" t="s">
        <v>18</v>
      </c>
      <c r="C9" s="19">
        <f t="shared" ref="C9:C20" si="0">$B$3</f>
        <v>1000</v>
      </c>
      <c r="D9" s="19">
        <f t="shared" ref="D9:D20" si="1">0.05*C9</f>
        <v>50</v>
      </c>
      <c r="E9" s="19">
        <f t="shared" ref="E9:E20" si="2">0.05*C9</f>
        <v>50</v>
      </c>
      <c r="F9" s="93" t="s">
        <v>42</v>
      </c>
      <c r="G9" s="20">
        <v>1</v>
      </c>
      <c r="H9" s="22">
        <f>$C9*$B$4</f>
        <v>200</v>
      </c>
      <c r="I9" s="22">
        <f t="shared" ref="I9:I20" si="3">0.05*H9</f>
        <v>10</v>
      </c>
      <c r="J9" s="22">
        <f t="shared" ref="J9:J20" si="4">0.05*H9</f>
        <v>10</v>
      </c>
      <c r="K9" s="16"/>
      <c r="L9" s="20">
        <v>13</v>
      </c>
      <c r="M9" s="22">
        <f t="shared" ref="M9:M20" si="5">$C9*$B$4</f>
        <v>200</v>
      </c>
      <c r="N9" s="22">
        <f t="shared" ref="N9:N20" si="6">0.05*M9</f>
        <v>10</v>
      </c>
      <c r="O9" s="22">
        <f t="shared" ref="O9:O20" si="7">0.05*M9</f>
        <v>10</v>
      </c>
      <c r="P9" s="16"/>
      <c r="Q9" s="20">
        <v>25</v>
      </c>
      <c r="R9" s="22">
        <f t="shared" ref="R9:R20" si="8">$C9*$B$4</f>
        <v>200</v>
      </c>
      <c r="S9" s="22">
        <f t="shared" ref="S9:S20" si="9">0.05*R9</f>
        <v>10</v>
      </c>
      <c r="T9" s="22">
        <f t="shared" ref="T9:T20" si="10">0.05*R9</f>
        <v>10</v>
      </c>
      <c r="U9" s="16"/>
      <c r="V9" s="20">
        <v>37</v>
      </c>
      <c r="W9" s="22">
        <f t="shared" ref="W9:W20" si="11">$C9*$B$4</f>
        <v>200</v>
      </c>
      <c r="X9" s="22">
        <f t="shared" ref="X9:X20" si="12">0.05*W9</f>
        <v>10</v>
      </c>
      <c r="Y9" s="22">
        <f t="shared" ref="Y9:Y20" si="13">0.05*W9</f>
        <v>10</v>
      </c>
      <c r="Z9" s="16"/>
      <c r="AA9" s="20">
        <v>49</v>
      </c>
      <c r="AB9" s="22">
        <f t="shared" ref="AB9:AB20" si="14">$C9*$B$4</f>
        <v>200</v>
      </c>
      <c r="AC9" s="22">
        <f t="shared" ref="AC9:AC20" si="15">0.05*AB9</f>
        <v>10</v>
      </c>
      <c r="AD9" s="22">
        <f t="shared" ref="AD9:AD20" si="16">0.05*AB9</f>
        <v>10</v>
      </c>
      <c r="AE9" s="16"/>
      <c r="AF9" s="20">
        <v>61</v>
      </c>
      <c r="AG9" s="22">
        <f t="shared" ref="AG9:AG20" si="17">$C9*$B$4</f>
        <v>200</v>
      </c>
      <c r="AH9" s="22">
        <f t="shared" ref="AH9:AH20" si="18">0.05*AG9</f>
        <v>10</v>
      </c>
      <c r="AI9" s="22">
        <f t="shared" ref="AI9:AI20" si="19">0.05*AG9</f>
        <v>10</v>
      </c>
      <c r="AJ9" s="16"/>
      <c r="AK9" s="20">
        <v>73</v>
      </c>
      <c r="AL9" s="22">
        <f t="shared" ref="AL9:AL20" si="20">$C9*$B$4</f>
        <v>200</v>
      </c>
      <c r="AM9" s="22">
        <f t="shared" ref="AM9:AM20" si="21">0.05*AL9</f>
        <v>10</v>
      </c>
      <c r="AN9" s="22">
        <f t="shared" ref="AN9:AN20" si="22">0.05*AL9</f>
        <v>10</v>
      </c>
      <c r="AO9" s="16"/>
      <c r="AP9" s="23">
        <v>85</v>
      </c>
      <c r="AQ9" s="22">
        <f t="shared" ref="AQ9:AQ20" si="23">$C9*$B$4</f>
        <v>200</v>
      </c>
      <c r="AR9" s="22">
        <f t="shared" ref="AR9:AR20" si="24">0.05*AQ9</f>
        <v>10</v>
      </c>
      <c r="AS9" s="22">
        <f t="shared" ref="AS9:AS20" si="25">0.05*AQ9</f>
        <v>10</v>
      </c>
      <c r="AT9" s="16"/>
      <c r="AU9" s="23">
        <v>97</v>
      </c>
      <c r="AV9" s="22">
        <f t="shared" ref="AV9:AV20" si="26">$C9*$B$4</f>
        <v>200</v>
      </c>
      <c r="AW9" s="22">
        <f t="shared" ref="AW9:AW20" si="27">0.05*AV9</f>
        <v>10</v>
      </c>
      <c r="AX9" s="22">
        <f t="shared" ref="AX9:AX20" si="28">0.05*AV9</f>
        <v>10</v>
      </c>
      <c r="AY9" s="17"/>
      <c r="AZ9" s="17"/>
    </row>
    <row r="10" spans="1:52" ht="15.75" thickBot="1" x14ac:dyDescent="0.3">
      <c r="B10" s="24" t="s">
        <v>20</v>
      </c>
      <c r="C10" s="19">
        <f t="shared" si="0"/>
        <v>1000</v>
      </c>
      <c r="D10" s="19">
        <f t="shared" si="1"/>
        <v>50</v>
      </c>
      <c r="E10" s="19">
        <f t="shared" si="2"/>
        <v>50</v>
      </c>
      <c r="F10" s="123">
        <f>C23+C25</f>
        <v>33600</v>
      </c>
      <c r="G10" s="25">
        <v>2</v>
      </c>
      <c r="H10" s="26">
        <f t="shared" ref="H10:H20" si="29">$C10*$B$4</f>
        <v>200</v>
      </c>
      <c r="I10" s="26">
        <f t="shared" si="3"/>
        <v>10</v>
      </c>
      <c r="J10" s="26">
        <f t="shared" si="4"/>
        <v>10</v>
      </c>
      <c r="K10" s="16"/>
      <c r="L10" s="25">
        <v>14</v>
      </c>
      <c r="M10" s="26">
        <f t="shared" si="5"/>
        <v>200</v>
      </c>
      <c r="N10" s="26">
        <f t="shared" si="6"/>
        <v>10</v>
      </c>
      <c r="O10" s="26">
        <f t="shared" si="7"/>
        <v>10</v>
      </c>
      <c r="P10" s="5"/>
      <c r="Q10" s="25">
        <v>26</v>
      </c>
      <c r="R10" s="26">
        <f t="shared" si="8"/>
        <v>200</v>
      </c>
      <c r="S10" s="26">
        <f t="shared" si="9"/>
        <v>10</v>
      </c>
      <c r="T10" s="26">
        <f t="shared" si="10"/>
        <v>10</v>
      </c>
      <c r="U10" s="5"/>
      <c r="V10" s="27">
        <v>38</v>
      </c>
      <c r="W10" s="26">
        <f t="shared" si="11"/>
        <v>200</v>
      </c>
      <c r="X10" s="26">
        <f t="shared" si="12"/>
        <v>10</v>
      </c>
      <c r="Y10" s="26">
        <f t="shared" si="13"/>
        <v>10</v>
      </c>
      <c r="Z10" s="5"/>
      <c r="AA10" s="25">
        <v>50</v>
      </c>
      <c r="AB10" s="26">
        <f t="shared" si="14"/>
        <v>200</v>
      </c>
      <c r="AC10" s="26">
        <f t="shared" si="15"/>
        <v>10</v>
      </c>
      <c r="AD10" s="26">
        <f t="shared" si="16"/>
        <v>10</v>
      </c>
      <c r="AE10" s="5"/>
      <c r="AF10" s="25">
        <v>62</v>
      </c>
      <c r="AG10" s="26">
        <f t="shared" si="17"/>
        <v>200</v>
      </c>
      <c r="AH10" s="26">
        <f t="shared" si="18"/>
        <v>10</v>
      </c>
      <c r="AI10" s="26">
        <f t="shared" si="19"/>
        <v>10</v>
      </c>
      <c r="AJ10" s="5"/>
      <c r="AK10" s="27">
        <v>74</v>
      </c>
      <c r="AL10" s="26">
        <f t="shared" si="20"/>
        <v>200</v>
      </c>
      <c r="AM10" s="26">
        <f t="shared" si="21"/>
        <v>10</v>
      </c>
      <c r="AN10" s="26">
        <f t="shared" si="22"/>
        <v>10</v>
      </c>
      <c r="AO10" s="5"/>
      <c r="AP10" s="23">
        <v>86</v>
      </c>
      <c r="AQ10" s="26">
        <f t="shared" si="23"/>
        <v>200</v>
      </c>
      <c r="AR10" s="26">
        <f t="shared" si="24"/>
        <v>10</v>
      </c>
      <c r="AS10" s="26">
        <f t="shared" si="25"/>
        <v>10</v>
      </c>
      <c r="AT10" s="5"/>
      <c r="AU10" s="2">
        <v>98</v>
      </c>
      <c r="AV10" s="26">
        <f t="shared" si="26"/>
        <v>200</v>
      </c>
      <c r="AW10" s="26">
        <f t="shared" si="27"/>
        <v>10</v>
      </c>
      <c r="AX10" s="26">
        <f t="shared" si="28"/>
        <v>10</v>
      </c>
    </row>
    <row r="11" spans="1:52" x14ac:dyDescent="0.25">
      <c r="B11" s="24" t="s">
        <v>21</v>
      </c>
      <c r="C11" s="19">
        <f t="shared" si="0"/>
        <v>1000</v>
      </c>
      <c r="D11" s="19">
        <f t="shared" si="1"/>
        <v>50</v>
      </c>
      <c r="E11" s="19">
        <f t="shared" si="2"/>
        <v>50</v>
      </c>
      <c r="F11" s="5"/>
      <c r="G11" s="20">
        <v>3</v>
      </c>
      <c r="H11" s="26">
        <f t="shared" si="29"/>
        <v>200</v>
      </c>
      <c r="I11" s="26">
        <f t="shared" si="3"/>
        <v>10</v>
      </c>
      <c r="J11" s="26">
        <f t="shared" si="4"/>
        <v>10</v>
      </c>
      <c r="K11" s="16"/>
      <c r="L11" s="20">
        <v>15</v>
      </c>
      <c r="M11" s="26">
        <f t="shared" si="5"/>
        <v>200</v>
      </c>
      <c r="N11" s="26">
        <f t="shared" si="6"/>
        <v>10</v>
      </c>
      <c r="O11" s="26">
        <f t="shared" si="7"/>
        <v>10</v>
      </c>
      <c r="P11" s="5"/>
      <c r="Q11" s="20">
        <v>27</v>
      </c>
      <c r="R11" s="26">
        <f t="shared" si="8"/>
        <v>200</v>
      </c>
      <c r="S11" s="26">
        <f t="shared" si="9"/>
        <v>10</v>
      </c>
      <c r="T11" s="26">
        <f t="shared" si="10"/>
        <v>10</v>
      </c>
      <c r="U11" s="5"/>
      <c r="V11" s="25">
        <v>39</v>
      </c>
      <c r="W11" s="26">
        <f t="shared" si="11"/>
        <v>200</v>
      </c>
      <c r="X11" s="26">
        <f t="shared" si="12"/>
        <v>10</v>
      </c>
      <c r="Y11" s="26">
        <f t="shared" si="13"/>
        <v>10</v>
      </c>
      <c r="Z11" s="5"/>
      <c r="AA11" s="20">
        <v>51</v>
      </c>
      <c r="AB11" s="26">
        <f t="shared" si="14"/>
        <v>200</v>
      </c>
      <c r="AC11" s="26">
        <f t="shared" si="15"/>
        <v>10</v>
      </c>
      <c r="AD11" s="26">
        <f t="shared" si="16"/>
        <v>10</v>
      </c>
      <c r="AE11" s="5"/>
      <c r="AF11" s="20">
        <v>63</v>
      </c>
      <c r="AG11" s="26">
        <f t="shared" si="17"/>
        <v>200</v>
      </c>
      <c r="AH11" s="26">
        <f t="shared" si="18"/>
        <v>10</v>
      </c>
      <c r="AI11" s="26">
        <f t="shared" si="19"/>
        <v>10</v>
      </c>
      <c r="AJ11" s="5"/>
      <c r="AK11" s="25">
        <v>75</v>
      </c>
      <c r="AL11" s="26">
        <f t="shared" si="20"/>
        <v>200</v>
      </c>
      <c r="AM11" s="26">
        <f t="shared" si="21"/>
        <v>10</v>
      </c>
      <c r="AN11" s="26">
        <f t="shared" si="22"/>
        <v>10</v>
      </c>
      <c r="AO11" s="5"/>
      <c r="AP11" s="23">
        <v>87</v>
      </c>
      <c r="AQ11" s="26">
        <f t="shared" si="23"/>
        <v>200</v>
      </c>
      <c r="AR11" s="26">
        <f t="shared" si="24"/>
        <v>10</v>
      </c>
      <c r="AS11" s="26">
        <f t="shared" si="25"/>
        <v>10</v>
      </c>
      <c r="AT11" s="5"/>
      <c r="AU11" s="23">
        <v>99</v>
      </c>
      <c r="AV11" s="26">
        <f t="shared" si="26"/>
        <v>200</v>
      </c>
      <c r="AW11" s="26">
        <f t="shared" si="27"/>
        <v>10</v>
      </c>
      <c r="AX11" s="26">
        <f t="shared" si="28"/>
        <v>10</v>
      </c>
    </row>
    <row r="12" spans="1:52" x14ac:dyDescent="0.25">
      <c r="B12" s="24" t="s">
        <v>22</v>
      </c>
      <c r="C12" s="19">
        <f t="shared" si="0"/>
        <v>1000</v>
      </c>
      <c r="D12" s="19">
        <f t="shared" si="1"/>
        <v>50</v>
      </c>
      <c r="E12" s="19">
        <f t="shared" si="2"/>
        <v>50</v>
      </c>
      <c r="F12" s="5"/>
      <c r="G12" s="25">
        <v>4</v>
      </c>
      <c r="H12" s="26">
        <f t="shared" si="29"/>
        <v>200</v>
      </c>
      <c r="I12" s="26">
        <f t="shared" si="3"/>
        <v>10</v>
      </c>
      <c r="J12" s="26">
        <f t="shared" si="4"/>
        <v>10</v>
      </c>
      <c r="K12" s="16"/>
      <c r="L12" s="25">
        <v>16</v>
      </c>
      <c r="M12" s="26">
        <f t="shared" si="5"/>
        <v>200</v>
      </c>
      <c r="N12" s="26">
        <f t="shared" si="6"/>
        <v>10</v>
      </c>
      <c r="O12" s="26">
        <f t="shared" si="7"/>
        <v>10</v>
      </c>
      <c r="P12" s="5"/>
      <c r="Q12" s="25">
        <v>28</v>
      </c>
      <c r="R12" s="26">
        <f t="shared" si="8"/>
        <v>200</v>
      </c>
      <c r="S12" s="26">
        <f t="shared" si="9"/>
        <v>10</v>
      </c>
      <c r="T12" s="26">
        <f t="shared" si="10"/>
        <v>10</v>
      </c>
      <c r="U12" s="5"/>
      <c r="V12" s="27">
        <v>40</v>
      </c>
      <c r="W12" s="26">
        <f t="shared" si="11"/>
        <v>200</v>
      </c>
      <c r="X12" s="26">
        <f t="shared" si="12"/>
        <v>10</v>
      </c>
      <c r="Y12" s="26">
        <f t="shared" si="13"/>
        <v>10</v>
      </c>
      <c r="Z12" s="5"/>
      <c r="AA12" s="25">
        <v>52</v>
      </c>
      <c r="AB12" s="26">
        <f t="shared" si="14"/>
        <v>200</v>
      </c>
      <c r="AC12" s="26">
        <f t="shared" si="15"/>
        <v>10</v>
      </c>
      <c r="AD12" s="26">
        <f t="shared" si="16"/>
        <v>10</v>
      </c>
      <c r="AE12" s="5"/>
      <c r="AF12" s="25">
        <v>64</v>
      </c>
      <c r="AG12" s="26">
        <f t="shared" si="17"/>
        <v>200</v>
      </c>
      <c r="AH12" s="26">
        <f t="shared" si="18"/>
        <v>10</v>
      </c>
      <c r="AI12" s="26">
        <f t="shared" si="19"/>
        <v>10</v>
      </c>
      <c r="AJ12" s="5"/>
      <c r="AK12" s="27">
        <v>76</v>
      </c>
      <c r="AL12" s="26">
        <f t="shared" si="20"/>
        <v>200</v>
      </c>
      <c r="AM12" s="26">
        <f t="shared" si="21"/>
        <v>10</v>
      </c>
      <c r="AN12" s="26">
        <f t="shared" si="22"/>
        <v>10</v>
      </c>
      <c r="AO12" s="5"/>
      <c r="AP12" s="23">
        <v>88</v>
      </c>
      <c r="AQ12" s="26">
        <f t="shared" si="23"/>
        <v>200</v>
      </c>
      <c r="AR12" s="26">
        <f t="shared" si="24"/>
        <v>10</v>
      </c>
      <c r="AS12" s="26">
        <f t="shared" si="25"/>
        <v>10</v>
      </c>
      <c r="AT12" s="5"/>
      <c r="AU12" s="2">
        <v>100</v>
      </c>
      <c r="AV12" s="26">
        <f t="shared" si="26"/>
        <v>200</v>
      </c>
      <c r="AW12" s="26">
        <f t="shared" si="27"/>
        <v>10</v>
      </c>
      <c r="AX12" s="26">
        <f t="shared" si="28"/>
        <v>10</v>
      </c>
    </row>
    <row r="13" spans="1:52" x14ac:dyDescent="0.25">
      <c r="B13" s="24" t="s">
        <v>23</v>
      </c>
      <c r="C13" s="19">
        <f t="shared" si="0"/>
        <v>1000</v>
      </c>
      <c r="D13" s="19">
        <f t="shared" si="1"/>
        <v>50</v>
      </c>
      <c r="E13" s="19">
        <f t="shared" si="2"/>
        <v>50</v>
      </c>
      <c r="F13" s="5"/>
      <c r="G13" s="20">
        <v>5</v>
      </c>
      <c r="H13" s="26">
        <f t="shared" si="29"/>
        <v>200</v>
      </c>
      <c r="I13" s="26">
        <f t="shared" si="3"/>
        <v>10</v>
      </c>
      <c r="J13" s="26">
        <f t="shared" si="4"/>
        <v>10</v>
      </c>
      <c r="K13" s="16"/>
      <c r="L13" s="20">
        <v>17</v>
      </c>
      <c r="M13" s="26">
        <f t="shared" si="5"/>
        <v>200</v>
      </c>
      <c r="N13" s="26">
        <f t="shared" si="6"/>
        <v>10</v>
      </c>
      <c r="O13" s="26">
        <f t="shared" si="7"/>
        <v>10</v>
      </c>
      <c r="P13" s="5"/>
      <c r="Q13" s="20">
        <v>29</v>
      </c>
      <c r="R13" s="26">
        <f t="shared" si="8"/>
        <v>200</v>
      </c>
      <c r="S13" s="26">
        <f t="shared" si="9"/>
        <v>10</v>
      </c>
      <c r="T13" s="26">
        <f t="shared" si="10"/>
        <v>10</v>
      </c>
      <c r="U13" s="5"/>
      <c r="V13" s="25">
        <v>41</v>
      </c>
      <c r="W13" s="26">
        <f t="shared" si="11"/>
        <v>200</v>
      </c>
      <c r="X13" s="26">
        <f t="shared" si="12"/>
        <v>10</v>
      </c>
      <c r="Y13" s="26">
        <f t="shared" si="13"/>
        <v>10</v>
      </c>
      <c r="Z13" s="5"/>
      <c r="AA13" s="20">
        <v>53</v>
      </c>
      <c r="AB13" s="26">
        <f t="shared" si="14"/>
        <v>200</v>
      </c>
      <c r="AC13" s="26">
        <f t="shared" si="15"/>
        <v>10</v>
      </c>
      <c r="AD13" s="26">
        <f t="shared" si="16"/>
        <v>10</v>
      </c>
      <c r="AE13" s="5"/>
      <c r="AF13" s="20">
        <v>65</v>
      </c>
      <c r="AG13" s="26">
        <f t="shared" si="17"/>
        <v>200</v>
      </c>
      <c r="AH13" s="26">
        <f t="shared" si="18"/>
        <v>10</v>
      </c>
      <c r="AI13" s="26">
        <f t="shared" si="19"/>
        <v>10</v>
      </c>
      <c r="AJ13" s="5"/>
      <c r="AK13" s="25">
        <v>77</v>
      </c>
      <c r="AL13" s="26">
        <f t="shared" si="20"/>
        <v>200</v>
      </c>
      <c r="AM13" s="26">
        <f t="shared" si="21"/>
        <v>10</v>
      </c>
      <c r="AN13" s="26">
        <f t="shared" si="22"/>
        <v>10</v>
      </c>
      <c r="AO13" s="5"/>
      <c r="AP13" s="23">
        <v>89</v>
      </c>
      <c r="AQ13" s="26">
        <f t="shared" si="23"/>
        <v>200</v>
      </c>
      <c r="AR13" s="26">
        <f t="shared" si="24"/>
        <v>10</v>
      </c>
      <c r="AS13" s="26">
        <f t="shared" si="25"/>
        <v>10</v>
      </c>
      <c r="AT13" s="5"/>
      <c r="AU13" s="23">
        <v>101</v>
      </c>
      <c r="AV13" s="26">
        <f t="shared" si="26"/>
        <v>200</v>
      </c>
      <c r="AW13" s="26">
        <f t="shared" si="27"/>
        <v>10</v>
      </c>
      <c r="AX13" s="26">
        <f t="shared" si="28"/>
        <v>10</v>
      </c>
    </row>
    <row r="14" spans="1:52" x14ac:dyDescent="0.25">
      <c r="B14" s="24" t="s">
        <v>24</v>
      </c>
      <c r="C14" s="19">
        <f t="shared" si="0"/>
        <v>1000</v>
      </c>
      <c r="D14" s="19">
        <f t="shared" si="1"/>
        <v>50</v>
      </c>
      <c r="E14" s="19">
        <f t="shared" si="2"/>
        <v>50</v>
      </c>
      <c r="F14" s="5"/>
      <c r="G14" s="25">
        <v>6</v>
      </c>
      <c r="H14" s="26">
        <f t="shared" si="29"/>
        <v>200</v>
      </c>
      <c r="I14" s="26">
        <f t="shared" si="3"/>
        <v>10</v>
      </c>
      <c r="J14" s="26">
        <f t="shared" si="4"/>
        <v>10</v>
      </c>
      <c r="K14" s="16"/>
      <c r="L14" s="25">
        <v>18</v>
      </c>
      <c r="M14" s="26">
        <f t="shared" si="5"/>
        <v>200</v>
      </c>
      <c r="N14" s="26">
        <f t="shared" si="6"/>
        <v>10</v>
      </c>
      <c r="O14" s="26">
        <f t="shared" si="7"/>
        <v>10</v>
      </c>
      <c r="P14" s="5"/>
      <c r="Q14" s="25">
        <v>30</v>
      </c>
      <c r="R14" s="26">
        <f t="shared" si="8"/>
        <v>200</v>
      </c>
      <c r="S14" s="26">
        <f t="shared" si="9"/>
        <v>10</v>
      </c>
      <c r="T14" s="26">
        <f t="shared" si="10"/>
        <v>10</v>
      </c>
      <c r="U14" s="5"/>
      <c r="V14" s="27">
        <v>42</v>
      </c>
      <c r="W14" s="26">
        <f t="shared" si="11"/>
        <v>200</v>
      </c>
      <c r="X14" s="26">
        <f t="shared" si="12"/>
        <v>10</v>
      </c>
      <c r="Y14" s="26">
        <f t="shared" si="13"/>
        <v>10</v>
      </c>
      <c r="Z14" s="5"/>
      <c r="AA14" s="25">
        <v>54</v>
      </c>
      <c r="AB14" s="26">
        <f t="shared" si="14"/>
        <v>200</v>
      </c>
      <c r="AC14" s="26">
        <f t="shared" si="15"/>
        <v>10</v>
      </c>
      <c r="AD14" s="26">
        <f t="shared" si="16"/>
        <v>10</v>
      </c>
      <c r="AE14" s="5"/>
      <c r="AF14" s="25">
        <v>66</v>
      </c>
      <c r="AG14" s="26">
        <f t="shared" si="17"/>
        <v>200</v>
      </c>
      <c r="AH14" s="26">
        <f t="shared" si="18"/>
        <v>10</v>
      </c>
      <c r="AI14" s="26">
        <f t="shared" si="19"/>
        <v>10</v>
      </c>
      <c r="AJ14" s="5"/>
      <c r="AK14" s="27">
        <v>78</v>
      </c>
      <c r="AL14" s="26">
        <f t="shared" si="20"/>
        <v>200</v>
      </c>
      <c r="AM14" s="26">
        <f t="shared" si="21"/>
        <v>10</v>
      </c>
      <c r="AN14" s="26">
        <f t="shared" si="22"/>
        <v>10</v>
      </c>
      <c r="AO14" s="5"/>
      <c r="AP14" s="23">
        <v>90</v>
      </c>
      <c r="AQ14" s="26">
        <f t="shared" si="23"/>
        <v>200</v>
      </c>
      <c r="AR14" s="26">
        <f t="shared" si="24"/>
        <v>10</v>
      </c>
      <c r="AS14" s="26">
        <f t="shared" si="25"/>
        <v>10</v>
      </c>
      <c r="AT14" s="5"/>
      <c r="AU14" s="2">
        <v>102</v>
      </c>
      <c r="AV14" s="26">
        <f t="shared" si="26"/>
        <v>200</v>
      </c>
      <c r="AW14" s="26">
        <f t="shared" si="27"/>
        <v>10</v>
      </c>
      <c r="AX14" s="26">
        <f t="shared" si="28"/>
        <v>10</v>
      </c>
    </row>
    <row r="15" spans="1:52" x14ac:dyDescent="0.25">
      <c r="B15" s="24" t="s">
        <v>25</v>
      </c>
      <c r="C15" s="19">
        <f t="shared" si="0"/>
        <v>1000</v>
      </c>
      <c r="D15" s="19">
        <f t="shared" si="1"/>
        <v>50</v>
      </c>
      <c r="E15" s="19">
        <f t="shared" si="2"/>
        <v>50</v>
      </c>
      <c r="F15" s="5"/>
      <c r="G15" s="20">
        <v>7</v>
      </c>
      <c r="H15" s="26">
        <f t="shared" si="29"/>
        <v>200</v>
      </c>
      <c r="I15" s="26">
        <f t="shared" si="3"/>
        <v>10</v>
      </c>
      <c r="J15" s="26">
        <f t="shared" si="4"/>
        <v>10</v>
      </c>
      <c r="K15" s="16"/>
      <c r="L15" s="20">
        <v>19</v>
      </c>
      <c r="M15" s="26">
        <f t="shared" si="5"/>
        <v>200</v>
      </c>
      <c r="N15" s="26">
        <f t="shared" si="6"/>
        <v>10</v>
      </c>
      <c r="O15" s="26">
        <f t="shared" si="7"/>
        <v>10</v>
      </c>
      <c r="P15" s="5"/>
      <c r="Q15" s="20">
        <v>31</v>
      </c>
      <c r="R15" s="26">
        <f t="shared" si="8"/>
        <v>200</v>
      </c>
      <c r="S15" s="26">
        <f t="shared" si="9"/>
        <v>10</v>
      </c>
      <c r="T15" s="26">
        <f t="shared" si="10"/>
        <v>10</v>
      </c>
      <c r="U15" s="5"/>
      <c r="V15" s="25">
        <v>43</v>
      </c>
      <c r="W15" s="26">
        <f t="shared" si="11"/>
        <v>200</v>
      </c>
      <c r="X15" s="26">
        <f t="shared" si="12"/>
        <v>10</v>
      </c>
      <c r="Y15" s="26">
        <f t="shared" si="13"/>
        <v>10</v>
      </c>
      <c r="Z15" s="5"/>
      <c r="AA15" s="20">
        <v>55</v>
      </c>
      <c r="AB15" s="26">
        <f t="shared" si="14"/>
        <v>200</v>
      </c>
      <c r="AC15" s="26">
        <f t="shared" si="15"/>
        <v>10</v>
      </c>
      <c r="AD15" s="26">
        <f t="shared" si="16"/>
        <v>10</v>
      </c>
      <c r="AE15" s="5"/>
      <c r="AF15" s="20">
        <v>67</v>
      </c>
      <c r="AG15" s="26">
        <f t="shared" si="17"/>
        <v>200</v>
      </c>
      <c r="AH15" s="26">
        <f t="shared" si="18"/>
        <v>10</v>
      </c>
      <c r="AI15" s="26">
        <f t="shared" si="19"/>
        <v>10</v>
      </c>
      <c r="AJ15" s="5"/>
      <c r="AK15" s="25">
        <v>79</v>
      </c>
      <c r="AL15" s="26">
        <f t="shared" si="20"/>
        <v>200</v>
      </c>
      <c r="AM15" s="26">
        <f t="shared" si="21"/>
        <v>10</v>
      </c>
      <c r="AN15" s="26">
        <f t="shared" si="22"/>
        <v>10</v>
      </c>
      <c r="AO15" s="5"/>
      <c r="AP15" s="23">
        <v>91</v>
      </c>
      <c r="AQ15" s="26">
        <f t="shared" si="23"/>
        <v>200</v>
      </c>
      <c r="AR15" s="26">
        <f t="shared" si="24"/>
        <v>10</v>
      </c>
      <c r="AS15" s="26">
        <f t="shared" si="25"/>
        <v>10</v>
      </c>
      <c r="AT15" s="5"/>
      <c r="AU15" s="23">
        <v>103</v>
      </c>
      <c r="AV15" s="26">
        <f t="shared" si="26"/>
        <v>200</v>
      </c>
      <c r="AW15" s="26">
        <f t="shared" si="27"/>
        <v>10</v>
      </c>
      <c r="AX15" s="26">
        <f t="shared" si="28"/>
        <v>10</v>
      </c>
    </row>
    <row r="16" spans="1:52" x14ac:dyDescent="0.25">
      <c r="B16" s="24" t="s">
        <v>26</v>
      </c>
      <c r="C16" s="19">
        <f t="shared" si="0"/>
        <v>1000</v>
      </c>
      <c r="D16" s="19">
        <f t="shared" si="1"/>
        <v>50</v>
      </c>
      <c r="E16" s="19">
        <f t="shared" si="2"/>
        <v>50</v>
      </c>
      <c r="F16" s="5"/>
      <c r="G16" s="25">
        <v>8</v>
      </c>
      <c r="H16" s="26">
        <f t="shared" si="29"/>
        <v>200</v>
      </c>
      <c r="I16" s="26">
        <f t="shared" si="3"/>
        <v>10</v>
      </c>
      <c r="J16" s="26">
        <f t="shared" si="4"/>
        <v>10</v>
      </c>
      <c r="K16" s="16"/>
      <c r="L16" s="25">
        <v>20</v>
      </c>
      <c r="M16" s="26">
        <f t="shared" si="5"/>
        <v>200</v>
      </c>
      <c r="N16" s="26">
        <f t="shared" si="6"/>
        <v>10</v>
      </c>
      <c r="O16" s="26">
        <f t="shared" si="7"/>
        <v>10</v>
      </c>
      <c r="P16" s="5"/>
      <c r="Q16" s="25">
        <v>32</v>
      </c>
      <c r="R16" s="26">
        <f t="shared" si="8"/>
        <v>200</v>
      </c>
      <c r="S16" s="26">
        <f t="shared" si="9"/>
        <v>10</v>
      </c>
      <c r="T16" s="26">
        <f t="shared" si="10"/>
        <v>10</v>
      </c>
      <c r="U16" s="5"/>
      <c r="V16" s="27">
        <v>44</v>
      </c>
      <c r="W16" s="26">
        <f t="shared" si="11"/>
        <v>200</v>
      </c>
      <c r="X16" s="26">
        <f t="shared" si="12"/>
        <v>10</v>
      </c>
      <c r="Y16" s="26">
        <f t="shared" si="13"/>
        <v>10</v>
      </c>
      <c r="Z16" s="5"/>
      <c r="AA16" s="25">
        <v>56</v>
      </c>
      <c r="AB16" s="26">
        <f t="shared" si="14"/>
        <v>200</v>
      </c>
      <c r="AC16" s="26">
        <f t="shared" si="15"/>
        <v>10</v>
      </c>
      <c r="AD16" s="26">
        <f t="shared" si="16"/>
        <v>10</v>
      </c>
      <c r="AE16" s="5"/>
      <c r="AF16" s="25">
        <v>68</v>
      </c>
      <c r="AG16" s="26">
        <f t="shared" si="17"/>
        <v>200</v>
      </c>
      <c r="AH16" s="26">
        <f t="shared" si="18"/>
        <v>10</v>
      </c>
      <c r="AI16" s="26">
        <f t="shared" si="19"/>
        <v>10</v>
      </c>
      <c r="AJ16" s="5"/>
      <c r="AK16" s="27">
        <v>80</v>
      </c>
      <c r="AL16" s="26">
        <f t="shared" si="20"/>
        <v>200</v>
      </c>
      <c r="AM16" s="26">
        <f t="shared" si="21"/>
        <v>10</v>
      </c>
      <c r="AN16" s="26">
        <f t="shared" si="22"/>
        <v>10</v>
      </c>
      <c r="AO16" s="5"/>
      <c r="AP16" s="23">
        <v>92</v>
      </c>
      <c r="AQ16" s="26">
        <f t="shared" si="23"/>
        <v>200</v>
      </c>
      <c r="AR16" s="26">
        <f t="shared" si="24"/>
        <v>10</v>
      </c>
      <c r="AS16" s="26">
        <f t="shared" si="25"/>
        <v>10</v>
      </c>
      <c r="AT16" s="5"/>
      <c r="AU16" s="2">
        <v>104</v>
      </c>
      <c r="AV16" s="26">
        <f t="shared" si="26"/>
        <v>200</v>
      </c>
      <c r="AW16" s="26">
        <f t="shared" si="27"/>
        <v>10</v>
      </c>
      <c r="AX16" s="26">
        <f t="shared" si="28"/>
        <v>10</v>
      </c>
    </row>
    <row r="17" spans="1:50" x14ac:dyDescent="0.25">
      <c r="B17" s="24" t="s">
        <v>27</v>
      </c>
      <c r="C17" s="19">
        <f t="shared" si="0"/>
        <v>1000</v>
      </c>
      <c r="D17" s="19">
        <f t="shared" si="1"/>
        <v>50</v>
      </c>
      <c r="E17" s="19">
        <f t="shared" si="2"/>
        <v>50</v>
      </c>
      <c r="F17" s="5"/>
      <c r="G17" s="20">
        <v>9</v>
      </c>
      <c r="H17" s="26">
        <f t="shared" si="29"/>
        <v>200</v>
      </c>
      <c r="I17" s="26">
        <f t="shared" si="3"/>
        <v>10</v>
      </c>
      <c r="J17" s="26">
        <f t="shared" si="4"/>
        <v>10</v>
      </c>
      <c r="K17" s="16"/>
      <c r="L17" s="20">
        <v>21</v>
      </c>
      <c r="M17" s="26">
        <f t="shared" si="5"/>
        <v>200</v>
      </c>
      <c r="N17" s="26">
        <f t="shared" si="6"/>
        <v>10</v>
      </c>
      <c r="O17" s="26">
        <f t="shared" si="7"/>
        <v>10</v>
      </c>
      <c r="P17" s="5"/>
      <c r="Q17" s="20">
        <v>33</v>
      </c>
      <c r="R17" s="26">
        <f t="shared" si="8"/>
        <v>200</v>
      </c>
      <c r="S17" s="26">
        <f t="shared" si="9"/>
        <v>10</v>
      </c>
      <c r="T17" s="26">
        <f t="shared" si="10"/>
        <v>10</v>
      </c>
      <c r="U17" s="5"/>
      <c r="V17" s="25">
        <v>45</v>
      </c>
      <c r="W17" s="26">
        <f t="shared" si="11"/>
        <v>200</v>
      </c>
      <c r="X17" s="26">
        <f t="shared" si="12"/>
        <v>10</v>
      </c>
      <c r="Y17" s="26">
        <f t="shared" si="13"/>
        <v>10</v>
      </c>
      <c r="Z17" s="5"/>
      <c r="AA17" s="20">
        <v>57</v>
      </c>
      <c r="AB17" s="26">
        <f t="shared" si="14"/>
        <v>200</v>
      </c>
      <c r="AC17" s="26">
        <f t="shared" si="15"/>
        <v>10</v>
      </c>
      <c r="AD17" s="26">
        <f t="shared" si="16"/>
        <v>10</v>
      </c>
      <c r="AE17" s="5"/>
      <c r="AF17" s="20">
        <v>69</v>
      </c>
      <c r="AG17" s="26">
        <f t="shared" si="17"/>
        <v>200</v>
      </c>
      <c r="AH17" s="26">
        <f t="shared" si="18"/>
        <v>10</v>
      </c>
      <c r="AI17" s="26">
        <f t="shared" si="19"/>
        <v>10</v>
      </c>
      <c r="AJ17" s="5"/>
      <c r="AK17" s="25">
        <v>81</v>
      </c>
      <c r="AL17" s="26">
        <f t="shared" si="20"/>
        <v>200</v>
      </c>
      <c r="AM17" s="26">
        <f t="shared" si="21"/>
        <v>10</v>
      </c>
      <c r="AN17" s="26">
        <f t="shared" si="22"/>
        <v>10</v>
      </c>
      <c r="AO17" s="5"/>
      <c r="AP17" s="23">
        <v>93</v>
      </c>
      <c r="AQ17" s="26">
        <f t="shared" si="23"/>
        <v>200</v>
      </c>
      <c r="AR17" s="26">
        <f t="shared" si="24"/>
        <v>10</v>
      </c>
      <c r="AS17" s="26">
        <f t="shared" si="25"/>
        <v>10</v>
      </c>
      <c r="AT17" s="5"/>
      <c r="AU17" s="23">
        <v>105</v>
      </c>
      <c r="AV17" s="26">
        <f t="shared" si="26"/>
        <v>200</v>
      </c>
      <c r="AW17" s="26">
        <f t="shared" si="27"/>
        <v>10</v>
      </c>
      <c r="AX17" s="26">
        <f t="shared" si="28"/>
        <v>10</v>
      </c>
    </row>
    <row r="18" spans="1:50" x14ac:dyDescent="0.25">
      <c r="B18" s="24" t="s">
        <v>28</v>
      </c>
      <c r="C18" s="19">
        <f t="shared" si="0"/>
        <v>1000</v>
      </c>
      <c r="D18" s="19">
        <f t="shared" si="1"/>
        <v>50</v>
      </c>
      <c r="E18" s="19">
        <f t="shared" si="2"/>
        <v>50</v>
      </c>
      <c r="F18" s="5"/>
      <c r="G18" s="25">
        <v>10</v>
      </c>
      <c r="H18" s="26">
        <f t="shared" si="29"/>
        <v>200</v>
      </c>
      <c r="I18" s="26">
        <f t="shared" si="3"/>
        <v>10</v>
      </c>
      <c r="J18" s="26">
        <f t="shared" si="4"/>
        <v>10</v>
      </c>
      <c r="K18" s="16"/>
      <c r="L18" s="25">
        <v>22</v>
      </c>
      <c r="M18" s="26">
        <f t="shared" si="5"/>
        <v>200</v>
      </c>
      <c r="N18" s="26">
        <f t="shared" si="6"/>
        <v>10</v>
      </c>
      <c r="O18" s="26">
        <f t="shared" si="7"/>
        <v>10</v>
      </c>
      <c r="P18" s="5"/>
      <c r="Q18" s="25">
        <v>34</v>
      </c>
      <c r="R18" s="26">
        <f t="shared" si="8"/>
        <v>200</v>
      </c>
      <c r="S18" s="26">
        <f t="shared" si="9"/>
        <v>10</v>
      </c>
      <c r="T18" s="26">
        <f t="shared" si="10"/>
        <v>10</v>
      </c>
      <c r="U18" s="5"/>
      <c r="V18" s="27">
        <v>46</v>
      </c>
      <c r="W18" s="26">
        <f t="shared" si="11"/>
        <v>200</v>
      </c>
      <c r="X18" s="26">
        <f t="shared" si="12"/>
        <v>10</v>
      </c>
      <c r="Y18" s="26">
        <f t="shared" si="13"/>
        <v>10</v>
      </c>
      <c r="Z18" s="5"/>
      <c r="AA18" s="25">
        <v>58</v>
      </c>
      <c r="AB18" s="26">
        <f t="shared" si="14"/>
        <v>200</v>
      </c>
      <c r="AC18" s="26">
        <f t="shared" si="15"/>
        <v>10</v>
      </c>
      <c r="AD18" s="26">
        <f t="shared" si="16"/>
        <v>10</v>
      </c>
      <c r="AE18" s="5"/>
      <c r="AF18" s="25">
        <v>70</v>
      </c>
      <c r="AG18" s="26">
        <f t="shared" si="17"/>
        <v>200</v>
      </c>
      <c r="AH18" s="26">
        <f t="shared" si="18"/>
        <v>10</v>
      </c>
      <c r="AI18" s="26">
        <f t="shared" si="19"/>
        <v>10</v>
      </c>
      <c r="AJ18" s="5"/>
      <c r="AK18" s="27">
        <v>82</v>
      </c>
      <c r="AL18" s="26">
        <f t="shared" si="20"/>
        <v>200</v>
      </c>
      <c r="AM18" s="26">
        <f t="shared" si="21"/>
        <v>10</v>
      </c>
      <c r="AN18" s="26">
        <f t="shared" si="22"/>
        <v>10</v>
      </c>
      <c r="AO18" s="5"/>
      <c r="AP18" s="23">
        <v>94</v>
      </c>
      <c r="AQ18" s="26">
        <f t="shared" si="23"/>
        <v>200</v>
      </c>
      <c r="AR18" s="26">
        <f t="shared" si="24"/>
        <v>10</v>
      </c>
      <c r="AS18" s="26">
        <f t="shared" si="25"/>
        <v>10</v>
      </c>
      <c r="AT18" s="5"/>
      <c r="AU18" s="2">
        <v>106</v>
      </c>
      <c r="AV18" s="26">
        <f t="shared" si="26"/>
        <v>200</v>
      </c>
      <c r="AW18" s="26">
        <f t="shared" si="27"/>
        <v>10</v>
      </c>
      <c r="AX18" s="26">
        <f t="shared" si="28"/>
        <v>10</v>
      </c>
    </row>
    <row r="19" spans="1:50" x14ac:dyDescent="0.25">
      <c r="B19" s="24" t="s">
        <v>29</v>
      </c>
      <c r="C19" s="19">
        <f t="shared" si="0"/>
        <v>1000</v>
      </c>
      <c r="D19" s="19">
        <f t="shared" si="1"/>
        <v>50</v>
      </c>
      <c r="E19" s="19">
        <f t="shared" si="2"/>
        <v>50</v>
      </c>
      <c r="F19" s="5"/>
      <c r="G19" s="20">
        <v>11</v>
      </c>
      <c r="H19" s="26">
        <f t="shared" si="29"/>
        <v>200</v>
      </c>
      <c r="I19" s="26">
        <f t="shared" si="3"/>
        <v>10</v>
      </c>
      <c r="J19" s="26">
        <f t="shared" si="4"/>
        <v>10</v>
      </c>
      <c r="K19" s="16"/>
      <c r="L19" s="20">
        <v>23</v>
      </c>
      <c r="M19" s="26">
        <f t="shared" si="5"/>
        <v>200</v>
      </c>
      <c r="N19" s="26">
        <f t="shared" si="6"/>
        <v>10</v>
      </c>
      <c r="O19" s="26">
        <f t="shared" si="7"/>
        <v>10</v>
      </c>
      <c r="P19" s="5"/>
      <c r="Q19" s="20">
        <v>35</v>
      </c>
      <c r="R19" s="26">
        <f t="shared" si="8"/>
        <v>200</v>
      </c>
      <c r="S19" s="26">
        <f t="shared" si="9"/>
        <v>10</v>
      </c>
      <c r="T19" s="26">
        <f t="shared" si="10"/>
        <v>10</v>
      </c>
      <c r="U19" s="5"/>
      <c r="V19" s="25">
        <v>47</v>
      </c>
      <c r="W19" s="26">
        <f t="shared" si="11"/>
        <v>200</v>
      </c>
      <c r="X19" s="26">
        <f t="shared" si="12"/>
        <v>10</v>
      </c>
      <c r="Y19" s="26">
        <f t="shared" si="13"/>
        <v>10</v>
      </c>
      <c r="Z19" s="5"/>
      <c r="AA19" s="20">
        <v>59</v>
      </c>
      <c r="AB19" s="26">
        <f t="shared" si="14"/>
        <v>200</v>
      </c>
      <c r="AC19" s="26">
        <f t="shared" si="15"/>
        <v>10</v>
      </c>
      <c r="AD19" s="26">
        <f t="shared" si="16"/>
        <v>10</v>
      </c>
      <c r="AE19" s="5"/>
      <c r="AF19" s="20">
        <v>71</v>
      </c>
      <c r="AG19" s="26">
        <f t="shared" si="17"/>
        <v>200</v>
      </c>
      <c r="AH19" s="26">
        <f t="shared" si="18"/>
        <v>10</v>
      </c>
      <c r="AI19" s="26">
        <f t="shared" si="19"/>
        <v>10</v>
      </c>
      <c r="AJ19" s="5"/>
      <c r="AK19" s="25">
        <v>83</v>
      </c>
      <c r="AL19" s="26">
        <f t="shared" si="20"/>
        <v>200</v>
      </c>
      <c r="AM19" s="26">
        <f t="shared" si="21"/>
        <v>10</v>
      </c>
      <c r="AN19" s="26">
        <f t="shared" si="22"/>
        <v>10</v>
      </c>
      <c r="AO19" s="5"/>
      <c r="AP19" s="23">
        <v>95</v>
      </c>
      <c r="AQ19" s="26">
        <f t="shared" si="23"/>
        <v>200</v>
      </c>
      <c r="AR19" s="26">
        <f t="shared" si="24"/>
        <v>10</v>
      </c>
      <c r="AS19" s="26">
        <f t="shared" si="25"/>
        <v>10</v>
      </c>
      <c r="AT19" s="5"/>
      <c r="AU19" s="23">
        <v>107</v>
      </c>
      <c r="AV19" s="26">
        <f t="shared" si="26"/>
        <v>200</v>
      </c>
      <c r="AW19" s="26">
        <f t="shared" si="27"/>
        <v>10</v>
      </c>
      <c r="AX19" s="26">
        <f t="shared" si="28"/>
        <v>10</v>
      </c>
    </row>
    <row r="20" spans="1:50" x14ac:dyDescent="0.25">
      <c r="B20" s="28" t="s">
        <v>30</v>
      </c>
      <c r="C20" s="19">
        <f t="shared" si="0"/>
        <v>1000</v>
      </c>
      <c r="D20" s="19">
        <f t="shared" si="1"/>
        <v>50</v>
      </c>
      <c r="E20" s="19">
        <f t="shared" si="2"/>
        <v>50</v>
      </c>
      <c r="F20" s="5"/>
      <c r="G20" s="25">
        <v>12</v>
      </c>
      <c r="H20" s="26">
        <f t="shared" si="29"/>
        <v>200</v>
      </c>
      <c r="I20" s="26">
        <f t="shared" si="3"/>
        <v>10</v>
      </c>
      <c r="J20" s="26">
        <f t="shared" si="4"/>
        <v>10</v>
      </c>
      <c r="K20" s="16"/>
      <c r="L20" s="25">
        <v>24</v>
      </c>
      <c r="M20" s="26">
        <f t="shared" si="5"/>
        <v>200</v>
      </c>
      <c r="N20" s="26">
        <f t="shared" si="6"/>
        <v>10</v>
      </c>
      <c r="O20" s="26">
        <f t="shared" si="7"/>
        <v>10</v>
      </c>
      <c r="P20" s="5"/>
      <c r="Q20" s="29">
        <v>36</v>
      </c>
      <c r="R20" s="26">
        <f t="shared" si="8"/>
        <v>200</v>
      </c>
      <c r="S20" s="26">
        <f t="shared" si="9"/>
        <v>10</v>
      </c>
      <c r="T20" s="26">
        <f t="shared" si="10"/>
        <v>10</v>
      </c>
      <c r="U20" s="5"/>
      <c r="V20" s="27">
        <v>48</v>
      </c>
      <c r="W20" s="26">
        <f t="shared" si="11"/>
        <v>200</v>
      </c>
      <c r="X20" s="26">
        <f t="shared" si="12"/>
        <v>10</v>
      </c>
      <c r="Y20" s="26">
        <f t="shared" si="13"/>
        <v>10</v>
      </c>
      <c r="Z20" s="5"/>
      <c r="AA20" s="25">
        <v>60</v>
      </c>
      <c r="AB20" s="26">
        <f t="shared" si="14"/>
        <v>200</v>
      </c>
      <c r="AC20" s="26">
        <f t="shared" si="15"/>
        <v>10</v>
      </c>
      <c r="AD20" s="26">
        <f t="shared" si="16"/>
        <v>10</v>
      </c>
      <c r="AE20" s="5"/>
      <c r="AF20" s="29">
        <v>72</v>
      </c>
      <c r="AG20" s="26">
        <f t="shared" si="17"/>
        <v>200</v>
      </c>
      <c r="AH20" s="26">
        <f t="shared" si="18"/>
        <v>10</v>
      </c>
      <c r="AI20" s="26">
        <f t="shared" si="19"/>
        <v>10</v>
      </c>
      <c r="AJ20" s="5"/>
      <c r="AK20" s="27">
        <v>84</v>
      </c>
      <c r="AL20" s="26">
        <f t="shared" si="20"/>
        <v>200</v>
      </c>
      <c r="AM20" s="26">
        <f t="shared" si="21"/>
        <v>10</v>
      </c>
      <c r="AN20" s="26">
        <f t="shared" si="22"/>
        <v>10</v>
      </c>
      <c r="AO20" s="5"/>
      <c r="AP20" s="23">
        <v>96</v>
      </c>
      <c r="AQ20" s="26">
        <f t="shared" si="23"/>
        <v>200</v>
      </c>
      <c r="AR20" s="26">
        <f t="shared" si="24"/>
        <v>10</v>
      </c>
      <c r="AS20" s="26">
        <f t="shared" si="25"/>
        <v>10</v>
      </c>
      <c r="AT20" s="5"/>
      <c r="AU20" s="30">
        <v>108</v>
      </c>
      <c r="AV20" s="26">
        <f t="shared" si="26"/>
        <v>200</v>
      </c>
      <c r="AW20" s="26">
        <f t="shared" si="27"/>
        <v>10</v>
      </c>
      <c r="AX20" s="26">
        <f t="shared" si="28"/>
        <v>10</v>
      </c>
    </row>
    <row r="21" spans="1:50" x14ac:dyDescent="0.25">
      <c r="B21" s="5"/>
      <c r="C21" s="126">
        <f>SUM(C9:C20)</f>
        <v>12000</v>
      </c>
      <c r="D21" s="125">
        <f>SUM(D9:D20)</f>
        <v>600</v>
      </c>
      <c r="E21" s="125">
        <f>SUM(E9:E20)</f>
        <v>600</v>
      </c>
      <c r="F21" s="5"/>
      <c r="G21" s="7"/>
      <c r="H21" s="126">
        <f>SUM(H9:H20)</f>
        <v>2400</v>
      </c>
      <c r="I21" s="125">
        <f>SUM(I9:I20)</f>
        <v>120</v>
      </c>
      <c r="J21" s="125">
        <f>SUM(J9:J20)</f>
        <v>120</v>
      </c>
      <c r="K21" s="5"/>
      <c r="L21" s="8"/>
      <c r="M21" s="126">
        <f>SUM(M9:M20)</f>
        <v>2400</v>
      </c>
      <c r="N21" s="125">
        <f>SUM(N9:N20)</f>
        <v>120</v>
      </c>
      <c r="O21" s="125">
        <f>SUM(O9:O20)</f>
        <v>120</v>
      </c>
      <c r="P21" s="5"/>
      <c r="Q21" s="7"/>
      <c r="R21" s="126">
        <f>SUM(R9:R20)</f>
        <v>2400</v>
      </c>
      <c r="S21" s="125">
        <f>SUM(S9:S20)</f>
        <v>120</v>
      </c>
      <c r="T21" s="125">
        <f>SUM(T9:T20)</f>
        <v>120</v>
      </c>
      <c r="U21" s="5"/>
      <c r="V21" s="7"/>
      <c r="W21" s="126">
        <f>SUM(W9:W20)</f>
        <v>2400</v>
      </c>
      <c r="X21" s="125">
        <f>SUM(X9:X20)</f>
        <v>120</v>
      </c>
      <c r="Y21" s="125">
        <f>SUM(Y9:Y20)</f>
        <v>120</v>
      </c>
      <c r="Z21" s="5"/>
      <c r="AA21" s="7"/>
      <c r="AB21" s="126">
        <f>SUM(AB9:AB20)</f>
        <v>2400</v>
      </c>
      <c r="AC21" s="125">
        <f>SUM(AC9:AC20)</f>
        <v>120</v>
      </c>
      <c r="AD21" s="125">
        <f>SUM(AD9:AD20)</f>
        <v>120</v>
      </c>
      <c r="AE21" s="5"/>
      <c r="AF21" s="5"/>
      <c r="AG21" s="126">
        <f>SUM(AG9:AG20)</f>
        <v>2400</v>
      </c>
      <c r="AH21" s="125">
        <f>SUM(AH9:AH20)</f>
        <v>120</v>
      </c>
      <c r="AI21" s="125">
        <f>SUM(AI9:AI20)</f>
        <v>120</v>
      </c>
      <c r="AJ21" s="5"/>
      <c r="AK21" s="5"/>
      <c r="AL21" s="126">
        <f>SUM(AL9:AL20)</f>
        <v>2400</v>
      </c>
      <c r="AM21" s="125">
        <f>SUM(AM9:AM20)</f>
        <v>120</v>
      </c>
      <c r="AN21" s="125">
        <f>SUM(AN9:AN20)</f>
        <v>120</v>
      </c>
      <c r="AO21" s="5"/>
      <c r="AP21" s="5"/>
      <c r="AQ21" s="126">
        <f>SUM(AQ9:AQ20)</f>
        <v>2400</v>
      </c>
      <c r="AR21" s="125">
        <f>SUM(AR9:AR20)</f>
        <v>120</v>
      </c>
      <c r="AS21" s="125">
        <f>SUM(AS9:AS20)</f>
        <v>120</v>
      </c>
      <c r="AT21" s="5"/>
      <c r="AU21" s="5"/>
      <c r="AV21" s="126">
        <f>SUM(AV9:AV20)</f>
        <v>2400</v>
      </c>
      <c r="AW21" s="125">
        <f>SUM(AW9:AW20)</f>
        <v>120</v>
      </c>
      <c r="AX21" s="125">
        <f>SUM(AX9:AX20)</f>
        <v>120</v>
      </c>
    </row>
    <row r="22" spans="1:50" x14ac:dyDescent="0.25">
      <c r="B22" s="5"/>
      <c r="C22" s="6"/>
      <c r="D22" s="6"/>
      <c r="E22" s="6"/>
      <c r="F22" s="5"/>
      <c r="G22" s="7"/>
      <c r="H22" s="6"/>
      <c r="I22" s="6"/>
      <c r="J22" s="6"/>
      <c r="K22" s="5"/>
      <c r="L22" s="8"/>
      <c r="M22" s="6"/>
      <c r="N22" s="6"/>
      <c r="O22" s="6"/>
      <c r="P22" s="5"/>
      <c r="Q22" s="7"/>
      <c r="R22" s="6"/>
      <c r="S22" s="6"/>
      <c r="T22" s="6"/>
      <c r="U22" s="5"/>
      <c r="V22" s="7"/>
      <c r="W22" s="6"/>
      <c r="X22" s="6"/>
      <c r="Y22" s="6"/>
      <c r="Z22" s="5"/>
      <c r="AA22" s="7"/>
      <c r="AB22" s="6"/>
      <c r="AC22" s="6"/>
      <c r="AD22" s="6"/>
      <c r="AE22" s="5"/>
      <c r="AF22" s="5"/>
      <c r="AG22" s="6"/>
      <c r="AH22" s="6"/>
      <c r="AI22" s="6"/>
      <c r="AJ22" s="5"/>
      <c r="AK22" s="5"/>
      <c r="AL22" s="6"/>
      <c r="AM22" s="6"/>
      <c r="AN22" s="6"/>
      <c r="AO22" s="5"/>
      <c r="AP22" s="5"/>
      <c r="AQ22" s="6"/>
      <c r="AR22" s="6"/>
      <c r="AS22" s="6"/>
      <c r="AT22" s="5"/>
      <c r="AU22" s="5"/>
      <c r="AV22" s="6"/>
      <c r="AW22" s="6"/>
      <c r="AX22" s="6"/>
    </row>
    <row r="23" spans="1:50" ht="24" x14ac:dyDescent="0.25">
      <c r="B23" s="32" t="s">
        <v>31</v>
      </c>
      <c r="C23" s="33">
        <f>SUM(C9:C20)</f>
        <v>12000</v>
      </c>
      <c r="D23" s="33">
        <f>SUM(D9:D20)</f>
        <v>600</v>
      </c>
      <c r="E23" s="33">
        <f>SUM(E9:E20)</f>
        <v>600</v>
      </c>
      <c r="F23" s="34">
        <f>C23/3</f>
        <v>4000</v>
      </c>
      <c r="G23" s="6" t="s">
        <v>35</v>
      </c>
      <c r="H23" s="6">
        <f>B3</f>
        <v>1000</v>
      </c>
      <c r="I23" s="6"/>
      <c r="J23" s="6"/>
      <c r="K23" s="5"/>
      <c r="L23" s="8"/>
      <c r="M23" s="6"/>
      <c r="N23" s="6"/>
      <c r="O23" s="6"/>
      <c r="P23" s="5"/>
      <c r="Q23" s="7"/>
      <c r="R23" s="6"/>
      <c r="S23" s="6"/>
      <c r="T23" s="6"/>
      <c r="U23" s="5"/>
      <c r="V23" s="7"/>
      <c r="W23" s="6"/>
      <c r="X23" s="6"/>
      <c r="Y23" s="6"/>
      <c r="Z23" s="5"/>
      <c r="AA23" s="7"/>
      <c r="AB23" s="6"/>
      <c r="AC23" s="6"/>
      <c r="AD23" s="6"/>
      <c r="AE23" s="5"/>
      <c r="AF23" s="5"/>
      <c r="AG23" s="6"/>
      <c r="AH23" s="6"/>
      <c r="AI23" s="6"/>
      <c r="AJ23" s="5"/>
      <c r="AK23" s="5"/>
      <c r="AL23" s="6"/>
      <c r="AM23" s="6"/>
      <c r="AN23" s="6"/>
      <c r="AO23" s="5"/>
      <c r="AP23" s="5"/>
      <c r="AQ23" s="6"/>
      <c r="AR23" s="6"/>
      <c r="AS23" s="6"/>
      <c r="AT23" s="5"/>
      <c r="AU23" s="5"/>
      <c r="AV23" s="6"/>
      <c r="AW23" s="6"/>
      <c r="AX23" s="6"/>
    </row>
    <row r="24" spans="1:50" x14ac:dyDescent="0.25">
      <c r="B24" s="5"/>
      <c r="C24" s="5"/>
      <c r="D24" s="5"/>
      <c r="E24" s="5"/>
      <c r="F24" s="5"/>
      <c r="G24" s="7"/>
      <c r="H24" s="6"/>
      <c r="I24" s="6"/>
      <c r="J24" s="6"/>
      <c r="K24" s="5"/>
      <c r="L24" s="8"/>
      <c r="M24" s="6"/>
      <c r="N24" s="6"/>
      <c r="O24" s="6"/>
      <c r="P24" s="5"/>
      <c r="Q24" s="7"/>
      <c r="R24" s="6"/>
      <c r="S24" s="6"/>
      <c r="T24" s="6"/>
      <c r="U24" s="5"/>
      <c r="V24" s="7"/>
      <c r="W24" s="6"/>
      <c r="X24" s="6"/>
      <c r="Y24" s="6"/>
      <c r="Z24" s="5"/>
      <c r="AA24" s="7"/>
      <c r="AB24" s="6"/>
      <c r="AC24" s="6"/>
      <c r="AD24" s="6"/>
      <c r="AE24" s="5"/>
      <c r="AF24" s="5"/>
      <c r="AG24" s="6"/>
      <c r="AH24" s="6"/>
      <c r="AI24" s="6"/>
      <c r="AJ24" s="5"/>
      <c r="AK24" s="5"/>
      <c r="AL24" s="6"/>
      <c r="AM24" s="6"/>
      <c r="AN24" s="6"/>
      <c r="AO24" s="5"/>
      <c r="AP24" s="5"/>
      <c r="AQ24" s="6"/>
      <c r="AR24" s="6"/>
      <c r="AS24" s="6"/>
      <c r="AT24" s="5"/>
      <c r="AU24" s="5"/>
      <c r="AV24" s="6"/>
      <c r="AW24" s="6"/>
      <c r="AX24" s="6"/>
    </row>
    <row r="25" spans="1:50" ht="24" x14ac:dyDescent="0.25">
      <c r="B25" s="32" t="s">
        <v>32</v>
      </c>
      <c r="C25" s="33">
        <f>SUM(H21,M21,R21,W21,AB21,AG21,AL21,AQ21,AV21)</f>
        <v>21600</v>
      </c>
      <c r="D25" s="33">
        <f>SUM(I21,N21,S21,X21,AC21,AH21,AM21,AR21,AW21)</f>
        <v>1080</v>
      </c>
      <c r="E25" s="33">
        <f>SUM(J21,O21,T21,Y21,AD21,AI21,AN21,AS21,AX21)</f>
        <v>1080</v>
      </c>
      <c r="F25" s="5"/>
      <c r="G25" s="7"/>
      <c r="H25" s="36">
        <f>C25/C23</f>
        <v>1.8</v>
      </c>
      <c r="I25" s="36"/>
      <c r="J25" s="36"/>
      <c r="K25" s="5"/>
      <c r="L25" s="8"/>
      <c r="M25" s="6"/>
      <c r="N25" s="6"/>
      <c r="O25" s="6"/>
      <c r="P25" s="5"/>
      <c r="Q25" s="7"/>
      <c r="R25" s="6"/>
      <c r="S25" s="6"/>
      <c r="T25" s="6"/>
      <c r="U25" s="5"/>
      <c r="V25" s="7"/>
      <c r="W25" s="6"/>
      <c r="X25" s="6"/>
      <c r="Y25" s="6"/>
      <c r="Z25" s="5"/>
      <c r="AA25" s="7"/>
      <c r="AB25" s="6"/>
      <c r="AC25" s="6"/>
      <c r="AD25" s="6"/>
      <c r="AE25" s="5"/>
      <c r="AF25" s="5"/>
      <c r="AG25" s="6"/>
      <c r="AH25" s="6"/>
      <c r="AI25" s="6"/>
      <c r="AJ25" s="5"/>
      <c r="AK25" s="5"/>
      <c r="AL25" s="6"/>
      <c r="AM25" s="6"/>
      <c r="AN25" s="6"/>
      <c r="AO25" s="5"/>
      <c r="AP25" s="5"/>
      <c r="AQ25" s="6"/>
      <c r="AR25" s="6"/>
      <c r="AS25" s="6"/>
      <c r="AT25" s="5"/>
      <c r="AU25" s="5"/>
      <c r="AV25" s="6"/>
      <c r="AW25" s="6"/>
      <c r="AX25" s="6"/>
    </row>
    <row r="28" spans="1:50" x14ac:dyDescent="0.25">
      <c r="A28" s="74" t="s">
        <v>99</v>
      </c>
      <c r="B28" s="181" t="s">
        <v>43</v>
      </c>
      <c r="C28" s="181"/>
      <c r="D28" s="181"/>
      <c r="E28" s="181"/>
      <c r="F28" s="181"/>
      <c r="G28" s="181"/>
      <c r="H28" s="181"/>
      <c r="I28" s="181"/>
      <c r="J28" s="50" t="s">
        <v>44</v>
      </c>
    </row>
    <row r="29" spans="1:50" x14ac:dyDescent="0.25">
      <c r="B29" s="182" t="s">
        <v>45</v>
      </c>
      <c r="C29" s="182"/>
      <c r="D29" s="182" t="s">
        <v>31</v>
      </c>
      <c r="E29" s="182"/>
      <c r="F29" s="182"/>
      <c r="G29" s="182"/>
      <c r="H29" s="182"/>
      <c r="I29" s="182"/>
      <c r="J29" s="59">
        <f>C21</f>
        <v>12000</v>
      </c>
    </row>
    <row r="30" spans="1:50" ht="17.25" x14ac:dyDescent="0.25">
      <c r="B30" s="182" t="s">
        <v>46</v>
      </c>
      <c r="C30" s="182"/>
      <c r="D30" s="182" t="s">
        <v>47</v>
      </c>
      <c r="E30" s="182"/>
      <c r="F30" s="182"/>
      <c r="G30" s="182"/>
      <c r="H30" s="182"/>
      <c r="I30" s="182"/>
      <c r="J30" s="59">
        <f>F10</f>
        <v>33600</v>
      </c>
      <c r="P30" t="s">
        <v>109</v>
      </c>
      <c r="Q30" t="s">
        <v>110</v>
      </c>
    </row>
    <row r="31" spans="1:50" x14ac:dyDescent="0.25">
      <c r="B31" s="182" t="s">
        <v>48</v>
      </c>
      <c r="C31" s="182"/>
      <c r="D31" s="182" t="s">
        <v>49</v>
      </c>
      <c r="E31" s="182"/>
      <c r="F31" s="182"/>
      <c r="G31" s="182"/>
      <c r="H31" s="182"/>
      <c r="I31" s="182"/>
      <c r="J31" s="59">
        <f>C25</f>
        <v>21600</v>
      </c>
      <c r="N31">
        <v>0</v>
      </c>
      <c r="O31" t="s">
        <v>119</v>
      </c>
      <c r="P31">
        <v>0</v>
      </c>
      <c r="Q31">
        <v>4</v>
      </c>
      <c r="R31" s="128">
        <v>0</v>
      </c>
    </row>
    <row r="32" spans="1:50" ht="15.75" thickBot="1" x14ac:dyDescent="0.3">
      <c r="B32" s="186" t="s">
        <v>50</v>
      </c>
      <c r="C32" s="186"/>
      <c r="D32" s="186" t="s">
        <v>51</v>
      </c>
      <c r="E32" s="186"/>
      <c r="F32" s="186"/>
      <c r="G32" s="186"/>
      <c r="H32" s="186"/>
      <c r="I32" s="186"/>
      <c r="J32" s="60">
        <f>C21</f>
        <v>12000</v>
      </c>
      <c r="N32">
        <v>1</v>
      </c>
      <c r="O32" t="s">
        <v>102</v>
      </c>
      <c r="P32">
        <v>5</v>
      </c>
      <c r="Q32">
        <v>19</v>
      </c>
      <c r="R32" s="128">
        <v>0.2</v>
      </c>
    </row>
    <row r="33" spans="1:18" ht="15.75" thickBot="1" x14ac:dyDescent="0.3">
      <c r="B33" s="188" t="s">
        <v>52</v>
      </c>
      <c r="C33" s="189"/>
      <c r="D33" s="189"/>
      <c r="E33" s="189"/>
      <c r="F33" s="189"/>
      <c r="G33" s="189"/>
      <c r="H33" s="189"/>
      <c r="I33" s="189"/>
      <c r="J33" s="61">
        <f>J32+J31</f>
        <v>33600</v>
      </c>
      <c r="N33">
        <v>2</v>
      </c>
      <c r="O33" t="s">
        <v>103</v>
      </c>
      <c r="P33">
        <v>20</v>
      </c>
      <c r="Q33">
        <v>99</v>
      </c>
      <c r="R33" s="128">
        <v>0.4</v>
      </c>
    </row>
    <row r="34" spans="1:18" x14ac:dyDescent="0.25">
      <c r="N34">
        <v>3</v>
      </c>
      <c r="O34" t="s">
        <v>104</v>
      </c>
      <c r="P34">
        <v>100</v>
      </c>
      <c r="Q34">
        <v>499</v>
      </c>
      <c r="R34" s="128">
        <v>0.52</v>
      </c>
    </row>
    <row r="35" spans="1:18" ht="28.35" customHeight="1" x14ac:dyDescent="0.25">
      <c r="A35" s="139" t="s">
        <v>100</v>
      </c>
      <c r="B35" s="164" t="s">
        <v>79</v>
      </c>
      <c r="C35" s="164"/>
      <c r="D35" s="164" t="s">
        <v>80</v>
      </c>
      <c r="E35" s="164"/>
      <c r="F35" s="218" t="s">
        <v>81</v>
      </c>
      <c r="G35" s="218"/>
      <c r="H35" s="218"/>
      <c r="I35" s="218"/>
      <c r="N35">
        <v>4</v>
      </c>
      <c r="O35" t="s">
        <v>105</v>
      </c>
      <c r="P35">
        <v>500</v>
      </c>
      <c r="Q35">
        <v>1999</v>
      </c>
      <c r="R35" s="128">
        <v>0.64</v>
      </c>
    </row>
    <row r="36" spans="1:18" ht="15" customHeight="1" x14ac:dyDescent="0.25">
      <c r="B36" s="219">
        <f>D23</f>
        <v>600</v>
      </c>
      <c r="C36" s="219"/>
      <c r="D36" s="219">
        <f>E23</f>
        <v>600</v>
      </c>
      <c r="E36" s="219"/>
      <c r="F36" s="220" t="s">
        <v>82</v>
      </c>
      <c r="G36" s="220"/>
      <c r="H36" s="220"/>
      <c r="I36" s="220"/>
      <c r="N36">
        <v>5</v>
      </c>
      <c r="O36" t="s">
        <v>106</v>
      </c>
      <c r="P36">
        <v>2000</v>
      </c>
      <c r="Q36">
        <v>5999</v>
      </c>
      <c r="R36" s="128">
        <v>0.72</v>
      </c>
    </row>
    <row r="37" spans="1:18" ht="15" customHeight="1" x14ac:dyDescent="0.25">
      <c r="B37" s="219">
        <f>D25</f>
        <v>1080</v>
      </c>
      <c r="C37" s="219"/>
      <c r="D37" s="219">
        <f>E25</f>
        <v>1080</v>
      </c>
      <c r="E37" s="219"/>
      <c r="F37" s="220" t="s">
        <v>83</v>
      </c>
      <c r="G37" s="220"/>
      <c r="H37" s="220"/>
      <c r="I37" s="220"/>
      <c r="N37">
        <v>6</v>
      </c>
      <c r="O37" t="s">
        <v>107</v>
      </c>
      <c r="P37">
        <v>6000</v>
      </c>
      <c r="Q37">
        <v>9999</v>
      </c>
      <c r="R37" s="128">
        <v>0.84</v>
      </c>
    </row>
    <row r="38" spans="1:18" ht="14.85" customHeight="1" x14ac:dyDescent="0.25">
      <c r="B38" s="221">
        <f>B37+B36</f>
        <v>1680</v>
      </c>
      <c r="C38" s="221"/>
      <c r="D38" s="221">
        <f>D37+D36</f>
        <v>1680</v>
      </c>
      <c r="E38" s="221"/>
      <c r="F38" s="222" t="s">
        <v>84</v>
      </c>
      <c r="G38" s="222"/>
      <c r="H38" s="222"/>
      <c r="I38" s="222"/>
      <c r="N38">
        <v>7</v>
      </c>
      <c r="O38" t="s">
        <v>108</v>
      </c>
      <c r="P38">
        <v>10000</v>
      </c>
      <c r="Q38" t="s">
        <v>0</v>
      </c>
      <c r="R38" s="128">
        <v>0.9</v>
      </c>
    </row>
    <row r="41" spans="1:18" ht="15" customHeight="1" x14ac:dyDescent="0.25">
      <c r="B41" s="164" t="s">
        <v>53</v>
      </c>
      <c r="C41" s="164"/>
      <c r="D41" s="164"/>
      <c r="E41" s="164"/>
      <c r="F41" s="164"/>
      <c r="G41" s="164"/>
      <c r="H41" s="164"/>
      <c r="I41" s="164"/>
    </row>
    <row r="42" spans="1:18" ht="15" customHeight="1" x14ac:dyDescent="0.25">
      <c r="B42" s="163" t="s">
        <v>54</v>
      </c>
      <c r="C42" s="163"/>
      <c r="D42" s="163"/>
      <c r="E42" s="163"/>
      <c r="F42" s="163"/>
      <c r="G42" s="163"/>
      <c r="H42" s="163"/>
      <c r="I42" s="163"/>
    </row>
    <row r="43" spans="1:18" ht="15" customHeight="1" x14ac:dyDescent="0.25">
      <c r="B43" s="162" t="s">
        <v>55</v>
      </c>
      <c r="C43" s="162"/>
      <c r="D43" s="162"/>
      <c r="E43" s="162"/>
      <c r="F43" s="162"/>
      <c r="G43" s="162"/>
      <c r="H43" s="162"/>
      <c r="I43" s="162"/>
    </row>
    <row r="44" spans="1:18" ht="75" customHeight="1" x14ac:dyDescent="0.25">
      <c r="B44" s="163" t="s">
        <v>56</v>
      </c>
      <c r="C44" s="163"/>
      <c r="D44" s="163"/>
      <c r="E44" s="163"/>
      <c r="F44" s="163"/>
      <c r="G44" s="163"/>
      <c r="H44" s="163"/>
      <c r="I44" s="163"/>
    </row>
    <row r="45" spans="1:18" ht="28.5" customHeight="1" x14ac:dyDescent="0.25">
      <c r="B45" s="163" t="s">
        <v>57</v>
      </c>
      <c r="C45" s="163"/>
      <c r="D45" s="163"/>
      <c r="E45" s="163"/>
      <c r="F45" s="163"/>
      <c r="G45" s="163"/>
      <c r="H45" s="163"/>
      <c r="I45" s="163"/>
    </row>
    <row r="46" spans="1:18" ht="15" customHeight="1" x14ac:dyDescent="0.25">
      <c r="B46" s="163" t="s">
        <v>58</v>
      </c>
      <c r="C46" s="163"/>
      <c r="D46" s="163"/>
      <c r="E46" s="163"/>
      <c r="F46" s="163"/>
      <c r="G46" s="163"/>
      <c r="H46" s="163"/>
      <c r="I46" s="163"/>
    </row>
    <row r="47" spans="1:18" ht="47.25" customHeight="1" x14ac:dyDescent="0.25">
      <c r="B47" s="163" t="s">
        <v>59</v>
      </c>
      <c r="C47" s="163"/>
      <c r="D47" s="163"/>
      <c r="E47" s="163"/>
      <c r="F47" s="163"/>
      <c r="G47" s="163"/>
      <c r="H47" s="163"/>
      <c r="I47" s="163"/>
    </row>
    <row r="48" spans="1:18" ht="48.75" customHeight="1" x14ac:dyDescent="0.25">
      <c r="B48" s="163" t="s">
        <v>60</v>
      </c>
      <c r="C48" s="163"/>
      <c r="D48" s="163"/>
      <c r="E48" s="163"/>
      <c r="F48" s="163"/>
      <c r="G48" s="163"/>
      <c r="H48" s="163"/>
      <c r="I48" s="163"/>
    </row>
    <row r="49" spans="2:9" ht="15" customHeight="1" x14ac:dyDescent="0.25">
      <c r="B49" s="162" t="s">
        <v>61</v>
      </c>
      <c r="C49" s="162"/>
      <c r="D49" s="162"/>
      <c r="E49" s="162"/>
      <c r="F49" s="162"/>
      <c r="G49" s="162"/>
      <c r="H49" s="162"/>
      <c r="I49" s="162"/>
    </row>
    <row r="50" spans="2:9" ht="42" customHeight="1" x14ac:dyDescent="0.25">
      <c r="B50" s="163" t="s">
        <v>62</v>
      </c>
      <c r="C50" s="163"/>
      <c r="D50" s="163"/>
      <c r="E50" s="163"/>
      <c r="F50" s="163"/>
      <c r="G50" s="163"/>
      <c r="H50" s="163"/>
      <c r="I50" s="163"/>
    </row>
    <row r="51" spans="2:9" ht="28.5" customHeight="1" x14ac:dyDescent="0.25">
      <c r="B51" s="163" t="s">
        <v>63</v>
      </c>
      <c r="C51" s="163"/>
      <c r="D51" s="163"/>
      <c r="E51" s="163"/>
      <c r="F51" s="163"/>
      <c r="G51" s="163"/>
      <c r="H51" s="163"/>
      <c r="I51" s="163"/>
    </row>
    <row r="52" spans="2:9" ht="15" customHeight="1" x14ac:dyDescent="0.25">
      <c r="B52" s="162" t="s">
        <v>64</v>
      </c>
      <c r="C52" s="162"/>
      <c r="D52" s="162"/>
      <c r="E52" s="162"/>
      <c r="F52" s="162"/>
      <c r="G52" s="162"/>
      <c r="H52" s="162"/>
      <c r="I52" s="162"/>
    </row>
    <row r="53" spans="2:9" ht="48.75" customHeight="1" x14ac:dyDescent="0.25">
      <c r="B53" s="163" t="s">
        <v>65</v>
      </c>
      <c r="C53" s="163"/>
      <c r="D53" s="163"/>
      <c r="E53" s="163"/>
      <c r="F53" s="163"/>
      <c r="G53" s="163"/>
      <c r="H53" s="163"/>
      <c r="I53" s="163"/>
    </row>
    <row r="54" spans="2:9" ht="15" customHeight="1" x14ac:dyDescent="0.25">
      <c r="B54" s="162" t="s">
        <v>66</v>
      </c>
      <c r="C54" s="162"/>
      <c r="D54" s="162"/>
      <c r="E54" s="162"/>
      <c r="F54" s="162"/>
      <c r="G54" s="162"/>
      <c r="H54" s="162"/>
      <c r="I54" s="162"/>
    </row>
    <row r="55" spans="2:9" ht="15" customHeight="1" x14ac:dyDescent="0.25">
      <c r="B55" s="163" t="s">
        <v>67</v>
      </c>
      <c r="C55" s="163"/>
      <c r="D55" s="163"/>
      <c r="E55" s="163"/>
      <c r="F55" s="163"/>
      <c r="G55" s="163"/>
      <c r="H55" s="163"/>
      <c r="I55" s="163"/>
    </row>
    <row r="56" spans="2:9" ht="55.5" customHeight="1" x14ac:dyDescent="0.25">
      <c r="B56" s="163" t="s">
        <v>68</v>
      </c>
      <c r="C56" s="163"/>
      <c r="D56" s="163"/>
      <c r="E56" s="163"/>
      <c r="F56" s="163"/>
      <c r="G56" s="163"/>
      <c r="H56" s="163"/>
      <c r="I56" s="163"/>
    </row>
    <row r="57" spans="2:9" ht="15" customHeight="1" x14ac:dyDescent="0.25">
      <c r="B57" s="163" t="s">
        <v>69</v>
      </c>
      <c r="C57" s="163"/>
      <c r="D57" s="163"/>
      <c r="E57" s="163"/>
      <c r="F57" s="163"/>
      <c r="G57" s="163"/>
      <c r="H57" s="163"/>
      <c r="I57" s="163"/>
    </row>
  </sheetData>
  <mergeCells count="50">
    <mergeCell ref="B56:I56"/>
    <mergeCell ref="B57:I57"/>
    <mergeCell ref="B51:I51"/>
    <mergeCell ref="B52:I52"/>
    <mergeCell ref="B53:I53"/>
    <mergeCell ref="B54:I54"/>
    <mergeCell ref="B55:I55"/>
    <mergeCell ref="B46:I46"/>
    <mergeCell ref="B47:I47"/>
    <mergeCell ref="B48:I48"/>
    <mergeCell ref="B49:I49"/>
    <mergeCell ref="B50:I50"/>
    <mergeCell ref="B41:I41"/>
    <mergeCell ref="B42:I42"/>
    <mergeCell ref="B43:I43"/>
    <mergeCell ref="B44:I44"/>
    <mergeCell ref="B45:I45"/>
    <mergeCell ref="B37:C37"/>
    <mergeCell ref="D37:E37"/>
    <mergeCell ref="F37:I37"/>
    <mergeCell ref="B38:C38"/>
    <mergeCell ref="D38:E38"/>
    <mergeCell ref="F38:I38"/>
    <mergeCell ref="B35:C35"/>
    <mergeCell ref="D35:E35"/>
    <mergeCell ref="F35:I35"/>
    <mergeCell ref="B36:C36"/>
    <mergeCell ref="D36:E36"/>
    <mergeCell ref="F36:I36"/>
    <mergeCell ref="B31:C31"/>
    <mergeCell ref="D31:I31"/>
    <mergeCell ref="B32:C32"/>
    <mergeCell ref="D32:I32"/>
    <mergeCell ref="B33:I33"/>
    <mergeCell ref="AU7:AX7"/>
    <mergeCell ref="B28:I28"/>
    <mergeCell ref="B29:C29"/>
    <mergeCell ref="D29:I29"/>
    <mergeCell ref="B30:C30"/>
    <mergeCell ref="D30:I30"/>
    <mergeCell ref="V7:Y7"/>
    <mergeCell ref="AA7:AD7"/>
    <mergeCell ref="AF7:AI7"/>
    <mergeCell ref="AK7:AN7"/>
    <mergeCell ref="AP7:AS7"/>
    <mergeCell ref="B7:E7"/>
    <mergeCell ref="F7:F8"/>
    <mergeCell ref="G7:J7"/>
    <mergeCell ref="L7:O7"/>
    <mergeCell ref="Q7:T7"/>
  </mergeCells>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Roman,Regular"&amp;12&amp;A</oddHeader>
    <oddFooter>&amp;C&amp;"Times New Roman,Regular"&amp;12Page &amp;P</oddFooter>
  </headerFooter>
  <drawing r:id="rId2"/>
</worksheet>
</file>

<file path=docProps/app.xml><?xml version="1.0" encoding="utf-8"?>
<Properties xmlns="http://schemas.openxmlformats.org/officeDocument/2006/extended-properties" xmlns:vt="http://schemas.openxmlformats.org/officeDocument/2006/docPropsVTypes">
  <Template/>
  <TotalTime>19</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USER GUIDE</vt:lpstr>
      <vt:lpstr>TSGAP % slabs</vt:lpstr>
      <vt:lpstr>100000 ES</vt:lpstr>
      <vt:lpstr>10000 ES</vt:lpstr>
      <vt:lpstr>1000 ES</vt:lpstr>
      <vt:lpstr>500 ES</vt:lpstr>
      <vt:lpstr>Calculated ES Without Grace</vt:lpstr>
      <vt:lpstr>Calculated ES from SIP</vt:lpstr>
      <vt:lpstr>Calculated ES Dayswapper</vt:lpstr>
      <vt:lpstr>Day Swappers Calculation</vt:lpstr>
      <vt:lpstr> GOAL Approach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Kavish Jhaveri</cp:lastModifiedBy>
  <cp:revision>5</cp:revision>
  <dcterms:created xsi:type="dcterms:W3CDTF">2019-10-13T12:28:19Z</dcterms:created>
  <dcterms:modified xsi:type="dcterms:W3CDTF">2019-10-30T10:26:24Z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