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359306ad26ef1bb/eBay/2025Q1/"/>
    </mc:Choice>
  </mc:AlternateContent>
  <xr:revisionPtr revIDLastSave="13" documentId="8_{CE87CE25-1454-4C2F-A134-3F93855985DB}" xr6:coauthVersionLast="47" xr6:coauthVersionMax="47" xr10:uidLastSave="{04FAE85E-0EDE-43E5-8960-FD4B80B0F47E}"/>
  <bookViews>
    <workbookView xWindow="-120" yWindow="-120" windowWidth="29040" windowHeight="15720" activeTab="3" xr2:uid="{1A9FBC4E-63C4-49E6-9DF5-F44C25D290C0}"/>
  </bookViews>
  <sheets>
    <sheet name="eBay-SalesReport-Q1 2025" sheetId="1" r:id="rId1"/>
    <sheet name="Metrics" sheetId="3" r:id="rId2"/>
    <sheet name="Analysis" sheetId="5" r:id="rId3"/>
    <sheet name="Summary" sheetId="6" r:id="rId4"/>
    <sheet name="Category Dropdown" sheetId="2" state="hidden" r:id="rId5"/>
  </sheets>
  <calcPr calcId="191029"/>
  <pivotCaches>
    <pivotCache cacheId="5" r:id="rId6"/>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2" i="1" l="1"/>
  <c r="N13" i="1"/>
  <c r="N14" i="1"/>
  <c r="N15" i="1"/>
  <c r="N16" i="1"/>
  <c r="N17" i="1"/>
  <c r="N18" i="1"/>
  <c r="N19" i="1"/>
  <c r="N20" i="1"/>
  <c r="O20" i="1" s="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O60" i="1" s="1"/>
  <c r="N61" i="1"/>
  <c r="N62" i="1"/>
  <c r="N63" i="1"/>
  <c r="N64" i="1"/>
  <c r="N65" i="1"/>
  <c r="N66" i="1"/>
  <c r="N67" i="1"/>
  <c r="N68" i="1"/>
  <c r="O68" i="1" s="1"/>
  <c r="N69" i="1"/>
  <c r="N70" i="1"/>
  <c r="N71" i="1"/>
  <c r="N72" i="1"/>
  <c r="N73" i="1"/>
  <c r="N74" i="1"/>
  <c r="N75" i="1"/>
  <c r="N76" i="1"/>
  <c r="N77" i="1"/>
  <c r="N78" i="1"/>
  <c r="N79" i="1"/>
  <c r="N80" i="1"/>
  <c r="N81" i="1"/>
  <c r="N82" i="1"/>
  <c r="N83" i="1"/>
  <c r="N84" i="1"/>
  <c r="N85" i="1"/>
  <c r="N86" i="1"/>
  <c r="N87" i="1"/>
  <c r="N88" i="1"/>
  <c r="O88" i="1" s="1"/>
  <c r="N89" i="1"/>
  <c r="N90" i="1"/>
  <c r="N91" i="1"/>
  <c r="N92" i="1"/>
  <c r="O92" i="1" s="1"/>
  <c r="N93" i="1"/>
  <c r="N94" i="1"/>
  <c r="N95" i="1"/>
  <c r="N96" i="1"/>
  <c r="N97" i="1"/>
  <c r="O36" i="1"/>
  <c r="O44" i="1"/>
  <c r="O52" i="1"/>
  <c r="O76" i="1"/>
  <c r="O84" i="1"/>
  <c r="N11" i="1"/>
  <c r="O12" i="1"/>
  <c r="O28" i="1"/>
  <c r="E12" i="1" a="1"/>
  <c r="E12" i="1" s="1"/>
  <c r="E13" i="1" a="1"/>
  <c r="E13" i="1" s="1"/>
  <c r="E14" i="1" a="1"/>
  <c r="E14" i="1" s="1"/>
  <c r="E15" i="1" a="1"/>
  <c r="E15" i="1"/>
  <c r="E16" i="1" a="1"/>
  <c r="E16" i="1" s="1"/>
  <c r="E17" i="1" a="1"/>
  <c r="E17" i="1" s="1"/>
  <c r="E18" i="1" a="1"/>
  <c r="E18" i="1" s="1"/>
  <c r="E19" i="1" a="1"/>
  <c r="E19" i="1"/>
  <c r="E20" i="1" a="1"/>
  <c r="E20" i="1" s="1"/>
  <c r="E21" i="1" a="1"/>
  <c r="E21" i="1" s="1"/>
  <c r="E22" i="1" a="1"/>
  <c r="E22" i="1" s="1"/>
  <c r="E23" i="1" a="1"/>
  <c r="E23" i="1"/>
  <c r="E24" i="1" a="1"/>
  <c r="E24" i="1" s="1"/>
  <c r="E25" i="1" a="1"/>
  <c r="E25" i="1" s="1"/>
  <c r="E26" i="1" a="1"/>
  <c r="E26" i="1" s="1"/>
  <c r="E27" i="1" a="1"/>
  <c r="E27" i="1"/>
  <c r="E28" i="1" a="1"/>
  <c r="E28" i="1" s="1"/>
  <c r="E29" i="1" a="1"/>
  <c r="E29" i="1" s="1"/>
  <c r="E30" i="1" a="1"/>
  <c r="E30" i="1" s="1"/>
  <c r="E31" i="1" a="1"/>
  <c r="E31" i="1"/>
  <c r="E32" i="1" a="1"/>
  <c r="E32" i="1" s="1"/>
  <c r="E33" i="1" a="1"/>
  <c r="E33" i="1" s="1"/>
  <c r="E34" i="1" a="1"/>
  <c r="E34" i="1" s="1"/>
  <c r="E35" i="1" a="1"/>
  <c r="E35" i="1"/>
  <c r="E36" i="1" a="1"/>
  <c r="E36" i="1" s="1"/>
  <c r="E37" i="1" a="1"/>
  <c r="E37" i="1" s="1"/>
  <c r="E38" i="1" a="1"/>
  <c r="E38" i="1" s="1"/>
  <c r="E39" i="1" a="1"/>
  <c r="E39" i="1"/>
  <c r="E40" i="1" a="1"/>
  <c r="E40" i="1" s="1"/>
  <c r="E41" i="1" a="1"/>
  <c r="E41" i="1" s="1"/>
  <c r="E42" i="1" a="1"/>
  <c r="E42" i="1" s="1"/>
  <c r="E43" i="1" a="1"/>
  <c r="E43" i="1"/>
  <c r="E44" i="1" a="1"/>
  <c r="E44" i="1" s="1"/>
  <c r="E45" i="1" a="1"/>
  <c r="E45" i="1" s="1"/>
  <c r="E46" i="1" a="1"/>
  <c r="E46" i="1" s="1"/>
  <c r="E47" i="1" a="1"/>
  <c r="E47" i="1"/>
  <c r="E48" i="1" a="1"/>
  <c r="E48" i="1" s="1"/>
  <c r="E49" i="1" a="1"/>
  <c r="E49" i="1" s="1"/>
  <c r="E50" i="1" a="1"/>
  <c r="E50" i="1" s="1"/>
  <c r="E51" i="1" a="1"/>
  <c r="E51" i="1"/>
  <c r="E52" i="1" a="1"/>
  <c r="E52" i="1" s="1"/>
  <c r="E53" i="1" a="1"/>
  <c r="E53" i="1" s="1"/>
  <c r="E54" i="1" a="1"/>
  <c r="E54" i="1" s="1"/>
  <c r="E55" i="1" a="1"/>
  <c r="E55" i="1"/>
  <c r="E56" i="1" a="1"/>
  <c r="E56" i="1" s="1"/>
  <c r="E57" i="1" a="1"/>
  <c r="E57" i="1" s="1"/>
  <c r="E58" i="1" a="1"/>
  <c r="E58" i="1" s="1"/>
  <c r="E59" i="1" a="1"/>
  <c r="E59" i="1"/>
  <c r="E60" i="1" a="1"/>
  <c r="E60" i="1" s="1"/>
  <c r="E61" i="1" a="1"/>
  <c r="E61" i="1" s="1"/>
  <c r="E62" i="1" a="1"/>
  <c r="E62" i="1" s="1"/>
  <c r="E63" i="1" a="1"/>
  <c r="E63" i="1"/>
  <c r="E64" i="1" a="1"/>
  <c r="E64" i="1" s="1"/>
  <c r="E65" i="1" a="1"/>
  <c r="E65" i="1" s="1"/>
  <c r="E66" i="1" a="1"/>
  <c r="E66" i="1" s="1"/>
  <c r="E67" i="1" a="1"/>
  <c r="E67" i="1"/>
  <c r="E68" i="1" a="1"/>
  <c r="E68" i="1" s="1"/>
  <c r="E69" i="1" a="1"/>
  <c r="E69" i="1" s="1"/>
  <c r="E70" i="1" a="1"/>
  <c r="E70" i="1" s="1"/>
  <c r="E71" i="1" a="1"/>
  <c r="E71" i="1"/>
  <c r="E72" i="1" a="1"/>
  <c r="E72" i="1" s="1"/>
  <c r="E73" i="1" a="1"/>
  <c r="E73" i="1" s="1"/>
  <c r="E74" i="1" a="1"/>
  <c r="E74" i="1" s="1"/>
  <c r="E75" i="1" a="1"/>
  <c r="E75" i="1"/>
  <c r="E76" i="1" a="1"/>
  <c r="E76" i="1" s="1"/>
  <c r="E77" i="1" a="1"/>
  <c r="E77" i="1" s="1"/>
  <c r="E78" i="1" a="1"/>
  <c r="E78" i="1" s="1"/>
  <c r="E79" i="1" a="1"/>
  <c r="E79" i="1"/>
  <c r="E80" i="1" a="1"/>
  <c r="E80" i="1" s="1"/>
  <c r="E81" i="1" a="1"/>
  <c r="E81" i="1" s="1"/>
  <c r="E82" i="1" a="1"/>
  <c r="E82" i="1" s="1"/>
  <c r="E83" i="1" a="1"/>
  <c r="E83" i="1"/>
  <c r="E84" i="1" a="1"/>
  <c r="E84" i="1" s="1"/>
  <c r="E85" i="1" a="1"/>
  <c r="E85" i="1" s="1"/>
  <c r="E86" i="1" a="1"/>
  <c r="E86" i="1" s="1"/>
  <c r="E87" i="1" a="1"/>
  <c r="E87" i="1"/>
  <c r="E88" i="1" a="1"/>
  <c r="E88" i="1" s="1"/>
  <c r="E89" i="1" a="1"/>
  <c r="E89" i="1" s="1"/>
  <c r="E90" i="1" a="1"/>
  <c r="E90" i="1" s="1"/>
  <c r="E91" i="1" a="1"/>
  <c r="E91" i="1"/>
  <c r="E92" i="1" a="1"/>
  <c r="E92" i="1" s="1"/>
  <c r="E93" i="1" a="1"/>
  <c r="E93" i="1" s="1"/>
  <c r="E94" i="1" a="1"/>
  <c r="E94" i="1" s="1"/>
  <c r="E95" i="1" a="1"/>
  <c r="E95" i="1"/>
  <c r="E96" i="1" a="1"/>
  <c r="E96" i="1" s="1"/>
  <c r="E97" i="1" a="1"/>
  <c r="E97" i="1" s="1"/>
  <c r="E11" i="1" a="1"/>
  <c r="E11" i="1" s="1"/>
  <c r="L9" i="1"/>
  <c r="M12" i="1"/>
  <c r="M13" i="1"/>
  <c r="M14" i="1"/>
  <c r="M15" i="1"/>
  <c r="M16" i="1"/>
  <c r="O16" i="1" s="1"/>
  <c r="M17" i="1"/>
  <c r="M18" i="1"/>
  <c r="M19" i="1"/>
  <c r="M20" i="1"/>
  <c r="M21" i="1"/>
  <c r="M22" i="1"/>
  <c r="M23" i="1"/>
  <c r="M24" i="1"/>
  <c r="M25" i="1"/>
  <c r="M26" i="1"/>
  <c r="M27" i="1"/>
  <c r="M28" i="1"/>
  <c r="M29" i="1"/>
  <c r="M30" i="1"/>
  <c r="M31" i="1"/>
  <c r="O31" i="1" s="1"/>
  <c r="M32" i="1"/>
  <c r="O32" i="1" s="1"/>
  <c r="M33" i="1"/>
  <c r="M34" i="1"/>
  <c r="M35" i="1"/>
  <c r="M36" i="1"/>
  <c r="M37" i="1"/>
  <c r="M38" i="1"/>
  <c r="M39" i="1"/>
  <c r="O39" i="1" s="1"/>
  <c r="M40" i="1"/>
  <c r="O40" i="1" s="1"/>
  <c r="M41" i="1"/>
  <c r="M42" i="1"/>
  <c r="M43" i="1"/>
  <c r="M44" i="1"/>
  <c r="M45" i="1"/>
  <c r="M46" i="1"/>
  <c r="M47" i="1"/>
  <c r="O47" i="1" s="1"/>
  <c r="M48" i="1"/>
  <c r="O48" i="1" s="1"/>
  <c r="M49" i="1"/>
  <c r="M50" i="1"/>
  <c r="M51" i="1"/>
  <c r="M52" i="1"/>
  <c r="M53" i="1"/>
  <c r="M54" i="1"/>
  <c r="M55" i="1"/>
  <c r="O55" i="1" s="1"/>
  <c r="M56" i="1"/>
  <c r="O56" i="1" s="1"/>
  <c r="M57" i="1"/>
  <c r="M58" i="1"/>
  <c r="M59" i="1"/>
  <c r="M60" i="1"/>
  <c r="M61" i="1"/>
  <c r="M62" i="1"/>
  <c r="M63" i="1"/>
  <c r="O63" i="1" s="1"/>
  <c r="M64" i="1"/>
  <c r="O64" i="1" s="1"/>
  <c r="M65" i="1"/>
  <c r="M66" i="1"/>
  <c r="M67" i="1"/>
  <c r="M68" i="1"/>
  <c r="M69" i="1"/>
  <c r="M70" i="1"/>
  <c r="M71" i="1"/>
  <c r="O71" i="1" s="1"/>
  <c r="M72" i="1"/>
  <c r="O72" i="1" s="1"/>
  <c r="M73" i="1"/>
  <c r="M74" i="1"/>
  <c r="M75" i="1"/>
  <c r="M76" i="1"/>
  <c r="M77" i="1"/>
  <c r="M78" i="1"/>
  <c r="M79" i="1"/>
  <c r="M80" i="1"/>
  <c r="O80" i="1" s="1"/>
  <c r="M81" i="1"/>
  <c r="M82" i="1"/>
  <c r="M83" i="1"/>
  <c r="M84" i="1"/>
  <c r="M85" i="1"/>
  <c r="M86" i="1"/>
  <c r="M87" i="1"/>
  <c r="M88" i="1"/>
  <c r="M89" i="1"/>
  <c r="M90" i="1"/>
  <c r="M91" i="1"/>
  <c r="M92" i="1"/>
  <c r="M93" i="1"/>
  <c r="M94" i="1"/>
  <c r="M95" i="1"/>
  <c r="O95" i="1" s="1"/>
  <c r="M96" i="1"/>
  <c r="O96" i="1" s="1"/>
  <c r="M97" i="1"/>
  <c r="M11" i="1"/>
  <c r="M4" i="1"/>
  <c r="K3" i="1"/>
  <c r="G3" i="1"/>
  <c r="L4" i="1"/>
  <c r="F3" i="1"/>
  <c r="D3" i="1"/>
  <c r="K9" i="1"/>
  <c r="J9" i="1"/>
  <c r="I9" i="1"/>
  <c r="H9" i="1"/>
  <c r="G9" i="1"/>
  <c r="B2" i="3" s="1"/>
  <c r="F9" i="1"/>
  <c r="D9" i="1"/>
  <c r="A2" i="3" s="1"/>
  <c r="C9" i="1"/>
  <c r="B9" i="1"/>
  <c r="O13" i="1"/>
  <c r="O14" i="1"/>
  <c r="O15" i="1"/>
  <c r="O17" i="1"/>
  <c r="O18" i="1"/>
  <c r="O21" i="1"/>
  <c r="O22" i="1"/>
  <c r="O23" i="1"/>
  <c r="O24" i="1"/>
  <c r="O25" i="1"/>
  <c r="O26" i="1"/>
  <c r="O29" i="1"/>
  <c r="O30" i="1"/>
  <c r="O33" i="1"/>
  <c r="O34" i="1"/>
  <c r="O37" i="1"/>
  <c r="O38" i="1"/>
  <c r="O41" i="1"/>
  <c r="O42" i="1"/>
  <c r="O45" i="1"/>
  <c r="O46" i="1"/>
  <c r="O49" i="1"/>
  <c r="O50" i="1"/>
  <c r="O53" i="1"/>
  <c r="O54" i="1"/>
  <c r="O57" i="1"/>
  <c r="O58" i="1"/>
  <c r="O61" i="1"/>
  <c r="O62" i="1"/>
  <c r="O65" i="1"/>
  <c r="O66" i="1"/>
  <c r="O69" i="1"/>
  <c r="O70" i="1"/>
  <c r="O73" i="1"/>
  <c r="O74" i="1"/>
  <c r="O77" i="1"/>
  <c r="O78" i="1"/>
  <c r="O79" i="1"/>
  <c r="O81" i="1"/>
  <c r="O82" i="1"/>
  <c r="O85" i="1"/>
  <c r="O86" i="1"/>
  <c r="O87" i="1"/>
  <c r="O89" i="1"/>
  <c r="O90" i="1"/>
  <c r="O93" i="1"/>
  <c r="O94" i="1"/>
  <c r="O97" i="1"/>
  <c r="O11" i="1" l="1"/>
  <c r="O91" i="1"/>
  <c r="O83" i="1"/>
  <c r="O75" i="1"/>
  <c r="O67" i="1"/>
  <c r="O59" i="1"/>
  <c r="O51" i="1"/>
  <c r="O43" i="1"/>
  <c r="O35" i="1"/>
  <c r="O27" i="1"/>
  <c r="O19" i="1"/>
  <c r="C2" i="3" l="1"/>
  <c r="D2" i="3" s="1"/>
  <c r="E2"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KRISTIN MATHIS</author>
  </authors>
  <commentList>
    <comment ref="D2" authorId="0" shapeId="0" xr:uid="{F6010816-157F-4AEA-AE59-B77D0A788FA1}">
      <text>
        <r>
          <rPr>
            <b/>
            <sz val="9"/>
            <color indexed="81"/>
            <rFont val="Tahoma"/>
            <family val="2"/>
          </rPr>
          <t>KRISTIN MATHIS:</t>
        </r>
        <r>
          <rPr>
            <sz val="9"/>
            <color indexed="81"/>
            <rFont val="Tahoma"/>
            <family val="2"/>
          </rPr>
          <t xml:space="preserve">
does not include taxes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<sst xmlns="http://schemas.openxmlformats.org/spreadsheetml/2006/main" count="294" uniqueCount="151">
  <si>
    <t>Disclaimers</t>
  </si>
  <si>
    <t>• You had $14.69 of account level fees during this time period. Here is the breakdown of these fees.</t>
  </si>
  <si>
    <t>Subscription fees = $14.69</t>
  </si>
  <si>
    <t>• For the orders that have more than one unique item (multi-item orders), the order level fees/costs are distributed in individual items as follows. Total shipping label cost and per order fixed final value fees are equally distributed to each item.</t>
  </si>
  <si>
    <t>Report for Jan 1, 2025 to Mar 31, 2025</t>
  </si>
  <si>
    <t>Listing title</t>
  </si>
  <si>
    <t>Item sales</t>
  </si>
  <si>
    <t>Shipping and handling paid by buyer to you</t>
  </si>
  <si>
    <t>Final value fees</t>
  </si>
  <si>
    <t>Promoted Listings - General fees</t>
  </si>
  <si>
    <t>International fees</t>
  </si>
  <si>
    <t>Fee credits</t>
  </si>
  <si>
    <t>Shipping labels cost (Amount you paid to buy shipping labels on eBay)</t>
  </si>
  <si>
    <t>PATRICK HENRY 4 Soup Spoons Oneida Community Stainless Betty Crocker Flatware</t>
  </si>
  <si>
    <t>Other</t>
  </si>
  <si>
    <t>WM Dalton By ONEIDA BRIARWOOD Stainless Flatware 7 Teaspoons</t>
  </si>
  <si>
    <t>Pandemic Reign of Cthulhu Z-Man Games - 100% Complete</t>
  </si>
  <si>
    <t>Sony PlayStation 1 PS1 Gray Console Gaming System SCPH-5501 UNTESTED *READ*</t>
  </si>
  <si>
    <t>Shirley Williamsburg VA Handmade Pewter Pitcher Rare with Ice Guard Holds 74 Oz</t>
  </si>
  <si>
    <t>Sound N Light Animatronics “Rockin Around The Christmas Tree” Sings Lights VIDEO</t>
  </si>
  <si>
    <t>1847 Rogers Bros Stainless Flatware Sea Island 36 Mixed Pcs Forks Spoons Extras</t>
  </si>
  <si>
    <t>Gamewright PYRAMIX The Three-Sided Strategy Game Ages 8+ Mensa 100% COMPLETE</t>
  </si>
  <si>
    <t>Lot of 7 Card &amp; Dice Games Pictionary Qwixx Sushi Go Karma Hey That’s My Fish</t>
  </si>
  <si>
    <t>Musical Instruments Abstract Expressionist Painting Cubist Jazz 13x15 Framed</t>
  </si>
  <si>
    <t>Interview With The Vampire by Anne Rice Second Printing Knopf Gold HCDJ</t>
  </si>
  <si>
    <t>Christine by Stephen King 1st Ed First Printing Hardcover HC/DJ 1983 Horror</t>
  </si>
  <si>
    <t>Set of 2 North Face Fleece Blankets 55in X 65in Fleece Camping. Blue, W/ Pocket.</t>
  </si>
  <si>
    <t>WM Dalton By ONEIDA BRIARWOOD Stainless Flatware 6 Salad Forks</t>
  </si>
  <si>
    <t>Reed &amp; Barton Stainless Serving Utensils Brookshire Salad Roast Carving Pierced</t>
  </si>
  <si>
    <t>Oneida Community Paul Revere lot of 12 stainless flatware Teaspoons Forks</t>
  </si>
  <si>
    <t>International Stainless Park Manor Lot of 30 Pcs Service for 4 +Extras +Serving</t>
  </si>
  <si>
    <t>Ka-Ching! The Buy The Numbers Card Game by GameWright 2007 *New &amp; Sealed*</t>
  </si>
  <si>
    <t>William Morris Wey Fabric Design 1000 Piece Puzzle 50x75cm NEW SEALED</t>
  </si>
  <si>
    <t>Nike Blazer Mid '77 VNTG White Pine Green Black Sneakers BQ6806-115 Men's 8.5</t>
  </si>
  <si>
    <t>Sofia The First Figures Animal Friends Lot Rabbit Birds PVC Topper Disney Bundle</t>
  </si>
  <si>
    <t>Mattel Telephone Tammy Doll Vintage 1994 *Please Read Description*</t>
  </si>
  <si>
    <t>Fat Brain Toys Squigz 18 Piece Lot Suction Cup Building Toys Developmental Toy</t>
  </si>
  <si>
    <t>5 Dansk Stacking Plates Gunnar Cyren MCM '70s Red Melamine Vintage</t>
  </si>
  <si>
    <t>WEDGiTS 15 Pieces Building Block Stacking Set STEM Toy</t>
  </si>
  <si>
    <t>Vintage Platonite Milk Glass Tea Cups Set Lot Of 4 Red Gold Stripe</t>
  </si>
  <si>
    <t xml:space="preserve">Roberts &amp; Belk Fiddle 18/10 Stainless 2 Teaspoons 6-1/4"  Glossy Heavy </t>
  </si>
  <si>
    <t>Hasbro Scrabble Crossword Game Travel Ed. Zipper Case Mini Tiles 2009 Complete</t>
  </si>
  <si>
    <t>Vtech Go Go Smart Wheels Replacement Animals Horse &amp; Monkey</t>
  </si>
  <si>
    <t>Sesame Street Elmo's On The Go Letters Alphabet Set Complete</t>
  </si>
  <si>
    <t>Glo Hill 3 Piece Carving Set Black Bakelite Handles Stainless Steel Blades MCM</t>
  </si>
  <si>
    <t>Vintage 23” Doll Blonde Hair VH-25-45, RARE Arrow Plastics ca. 1960s</t>
  </si>
  <si>
    <t>Reed &amp; Barton TOULOUS Stainless Select Korea Spoon, Dinner Salad Fork Flatware</t>
  </si>
  <si>
    <t>Le Cadeaux French Melamine Rustic Blue Rooster Oval Serving Platter 17x12</t>
  </si>
  <si>
    <t>Emma Dinner Fork Lot of 4 Pfaltzgraff and Spreader Stainless Flatware Silverware</t>
  </si>
  <si>
    <t>Hisss The Colorful Snake Making Tile Game Gamewright 2020 - Complete Best Toy</t>
  </si>
  <si>
    <t>Scrabble Deluxe Edition Wheels Rotating Turntable Board Travel Case COMPLETE</t>
  </si>
  <si>
    <t>5 Wallace Hartford 18/10 Stainless TEASPOONS 6 1/2" Glossy Center Ridge</t>
  </si>
  <si>
    <t>Community Oneida Morning Star Plate 5 Round Soup Spoons</t>
  </si>
  <si>
    <t>7 Pieces Allison Stanley Roberts / Rogers Stainless Steel Teaspoons Korea 6.25"</t>
  </si>
  <si>
    <t>Nickelodeon Unisex Pullover Hoodie Hooded Sweatshirt Gray Medium Graphic Print</t>
  </si>
  <si>
    <t>Vintage Dinosaur Mixed Figure Lot Of 10 Multiple Sizes Species Toy Play Pretend</t>
  </si>
  <si>
    <t>Lot of 7 - Jurassic World Dinosaur Figures and Vehicle Triceratops Raptors</t>
  </si>
  <si>
    <t>Annalee Dolls 6” Spring Easter Girl Mouse Holding Basket with Egg 2008</t>
  </si>
  <si>
    <t>31 Pcs Vintage Fisher Price Little People Lot of Figures Vehicles Furniture</t>
  </si>
  <si>
    <t>Little People Figure Mixed Lot - 12 Figures + table Animals Farm Zoo Safari</t>
  </si>
  <si>
    <t>Mattel UNO Moo! Learning Animal Farm Game Preschool Worn Hay Printed Directions</t>
  </si>
  <si>
    <t>32 pcs Vintage Stainless Steel Silverware Flatware Japan UNF28 MCM Fleur de Lis</t>
  </si>
  <si>
    <t>Fisher Price Loving Family Dollhouse Furniture Lot</t>
  </si>
  <si>
    <t>Lot of 12 Schleich &amp; Safari Animal Figures Elephant Hippo Camel Tiger Zebra</t>
  </si>
  <si>
    <t>EME Flatware Napoleon 6 Oval Soup Spoons Stainless Ivory Cream 18/10 Italy</t>
  </si>
  <si>
    <t>EME Flatware Napoleon 2 Teaspoons Stainless Ivory Cream 18/10 Italy</t>
  </si>
  <si>
    <t>Fisher Price Talking Boy Doll Little Mommy Baby Knows Bilingual Spanish English</t>
  </si>
  <si>
    <t>American Girl Wellie Wishers WILLA Doll 14.5" Red Hair Freckles Blue Nightgown</t>
  </si>
  <si>
    <t>American Girl Jess McConnell With Outfit &amp; Earrings Auburn Hair Brown Eyes</t>
  </si>
  <si>
    <t>Marie Grace American Girl Doll with Recital Dress &amp; Locket Retired 2011</t>
  </si>
  <si>
    <t>American Girl Doll Julie Albright Blonde Hair Brown Eyes 18" TLC Please Read</t>
  </si>
  <si>
    <t>Yahtzee Deluxe Poker Adult Dice Card Game Hasbro-Parker Brothers Complete</t>
  </si>
  <si>
    <t>Heartfelt Collectibles “Sylvester” Designed By Denise Purrington Jointed Bear</t>
  </si>
  <si>
    <t>S D Scott Printing Company / Process Color Guide 1986</t>
  </si>
  <si>
    <t>Imperial Flower Dance Stainless Flatware  Silverware 31 pcs Replacement</t>
  </si>
  <si>
    <t>Q-bitz Visual Dexterity Cube Block Memory Pattern Family Game Mindware</t>
  </si>
  <si>
    <t>Safari Ltd Prehistoric World Giganotosaurus Realistic Hand Painted Dinosaur toy</t>
  </si>
  <si>
    <t>Djeco Card Game = SARDINES a Memory Game New</t>
  </si>
  <si>
    <t>VILLEROY &amp; Boch LA COUPOLE Lot of 5 ~ Soup Spoons &amp; Salad Forks</t>
  </si>
  <si>
    <t>Vintage 1984 Pressman THINK OMINOS Solitaire Board Game - 100% Complete in Box</t>
  </si>
  <si>
    <t>Vintage 1988 Fisher Price Activity Center Baby Toddler Toy Crib Busy Box</t>
  </si>
  <si>
    <t>Littlest Pet Shop Lot of 3- Turtle 1009, Iguana 374, &amp; Gecko 492 Hasbro</t>
  </si>
  <si>
    <t>Brush A Loves TYCO VTG 1987 Purple Pink Teal Mirror Brush</t>
  </si>
  <si>
    <t>1847 Roger’s Bros IS Remembrance Silverware Flatware Set 93 Pc Lot Silverplate</t>
  </si>
  <si>
    <t xml:space="preserve">Vtg Conch Sea Shell Needlepoint Framed Wall Art Nautical Beach Stitched Textile </t>
  </si>
  <si>
    <t>1847 Rogers Silverplate Flatware REMEMBRANCE 70 Pcs Svc for 11+ in Chest</t>
  </si>
  <si>
    <t>LITTLEST PET SHOP Biggest Littlest Playhouse REPLACEMENT SIGN TURN KEY Hasbro</t>
  </si>
  <si>
    <t>8 Pieces Allison Stanley Roberts / Rogers Stainless Steel Teaspoons Korea 6.25"</t>
  </si>
  <si>
    <t>American Girl Doll 2008 Pleasant Company 18" Long Black Hair Brown Eyes</t>
  </si>
  <si>
    <t>4 Wallace Hartford 18/10 Stainless TEASPOONS 6 1/2" Glossy Center Ridge</t>
  </si>
  <si>
    <t>Addy American Girl doll Dark Skin Black African American Historical No Clothes</t>
  </si>
  <si>
    <t>American Girl Doll 2014 Grace Thomas 18" Freckles Blue Eyes Brown Hair</t>
  </si>
  <si>
    <t>Oneida Community Chatelaine Stainless Flatware Dinner Forks Set Of 6</t>
  </si>
  <si>
    <t>60 Pieces Oneida Raphael Distinction Deluxe Stainless Service for 8+</t>
  </si>
  <si>
    <t>Magna Tiles Play Mags Lot of 59 Pieces Shapes Magnetic STEM Building Toys</t>
  </si>
  <si>
    <t>S.S. United States Lines Dinner Fork International Silver Manhattan Pattern</t>
  </si>
  <si>
    <t xml:space="preserve">Vintage crewel YARN ART fireplace winter  Embroidery Needlework Framed cat </t>
  </si>
  <si>
    <t>2 Salad Forks Towle Supreme Cutlery EPOQUE 18/8 Stainless Japan</t>
  </si>
  <si>
    <t>Sigvard Bernadotte Brass cutlery Flatware Set Scandinavian 32 Pieces MCM Style</t>
  </si>
  <si>
    <t>VTG Bonnie Jean Infant Girl Dress Puff Sleeves Daisy Flowers Blue White</t>
  </si>
  <si>
    <t>Lot of 3 Vintage Baby Girl Blue Hand Smocked Dresses Infant Polly Flinders</t>
  </si>
  <si>
    <t>Flatware</t>
  </si>
  <si>
    <t>Kitchen</t>
  </si>
  <si>
    <t>Toys and Games</t>
  </si>
  <si>
    <t>Home Goods</t>
  </si>
  <si>
    <t>Shoes</t>
  </si>
  <si>
    <t>Clothing</t>
  </si>
  <si>
    <t>Bags &amp; Wallets</t>
  </si>
  <si>
    <t>Electronics</t>
  </si>
  <si>
    <t>Holiday</t>
  </si>
  <si>
    <t>Art</t>
  </si>
  <si>
    <t>Books</t>
  </si>
  <si>
    <t>Column1</t>
  </si>
  <si>
    <t>Store category</t>
  </si>
  <si>
    <t>Cost of Goods</t>
  </si>
  <si>
    <t>Total Profit</t>
  </si>
  <si>
    <t>Total Revenue = Sale Price + Shipping Charged</t>
  </si>
  <si>
    <t>Total Cost = COGS + eBay Fees + Shipping + Taxes</t>
  </si>
  <si>
    <t>Profit = Total Revenue - Total Cost</t>
  </si>
  <si>
    <t>ROI = Profit / Total Cost</t>
  </si>
  <si>
    <t>Which types of items yielded the highest profit and ROI from January to March 2025, segmented by category and price range?</t>
  </si>
  <si>
    <t>Total Sales Revenue</t>
  </si>
  <si>
    <t>Total COGS</t>
  </si>
  <si>
    <t>Total Costs (COGS + Shipping + Fees)</t>
  </si>
  <si>
    <t>Total Fees</t>
  </si>
  <si>
    <t>Total Shipping Cost</t>
  </si>
  <si>
    <t>Gross Margin= Profit / COGS</t>
  </si>
  <si>
    <t>Row Labels</t>
  </si>
  <si>
    <t>Grand Total</t>
  </si>
  <si>
    <t>Sum of Total Profit</t>
  </si>
  <si>
    <t>Total Cost (COG + Shipping + Fees )</t>
  </si>
  <si>
    <t>Sum of Total Cost (COG + Shipping + Fees )</t>
  </si>
  <si>
    <t>ROI</t>
  </si>
  <si>
    <t>Average of ROI</t>
  </si>
  <si>
    <t>Price Range (Low / Mid / High)</t>
  </si>
  <si>
    <t>High</t>
  </si>
  <si>
    <t>Low</t>
  </si>
  <si>
    <t>Mid</t>
  </si>
  <si>
    <t>Column Labels</t>
  </si>
  <si>
    <t>Quantity 
sold</t>
  </si>
  <si>
    <t>Total Shipping Revenue</t>
  </si>
  <si>
    <t>Objective</t>
  </si>
  <si>
    <t>Methodology</t>
  </si>
  <si>
    <t>Key Findings</t>
  </si>
  <si>
    <t>Actionable Insights</t>
  </si>
  <si>
    <t>Next Steps / Limitations</t>
  </si>
  <si>
    <t>This analysis examines sales from January to March 2025 to determine which item types generated the highest profit and return on investment (ROI). Items are segmented by category and price range to identify patterns in financial performance.</t>
  </si>
  <si>
    <t>Data was collected from eBay sales records, including sale price, shipping, and fees. Further data was extracted from the seller's records for cost of goods. Data was refined and cleaned. Profit was calculated as total revenue minus total cost. Items were grouped in categories and labeled as Low (&lt;$15), Mid ($15 - $34), or High (&gt;$35) based on final item sale price.</t>
  </si>
  <si>
    <r>
      <t xml:space="preserve">◦When divided into both category and price range, </t>
    </r>
    <r>
      <rPr>
        <b/>
        <sz val="11"/>
        <color theme="1"/>
        <rFont val="Segoe UI"/>
        <family val="2"/>
      </rPr>
      <t xml:space="preserve">Flatware in the Mid and High Price Ranges brought in the most overall profit at $706. </t>
    </r>
    <r>
      <rPr>
        <sz val="11"/>
        <color theme="1"/>
        <rFont val="Segoe UI"/>
        <family val="2"/>
      </rPr>
      <t xml:space="preserve">
◦</t>
    </r>
    <r>
      <rPr>
        <b/>
        <sz val="11"/>
        <color theme="1"/>
        <rFont val="Segoe UI"/>
        <family val="2"/>
      </rPr>
      <t xml:space="preserve">Leading the highest total profit by category is Flatware, with an overall profit of $730. </t>
    </r>
    <r>
      <rPr>
        <sz val="11"/>
        <color theme="1"/>
        <rFont val="Segoe UI"/>
        <family val="2"/>
      </rPr>
      <t>Toys and Games yielded $425 in profit, and Books brought in $90. 
◦When broken down into Price Ranges, the "High" category came in with the highest profit with $649. 
◦Highest Average ROI was found in the "Clothing" (248%), "Books" (157%), and "Flatware" (126%) categories.
◦</t>
    </r>
    <r>
      <rPr>
        <b/>
        <sz val="11"/>
        <color theme="1"/>
        <rFont val="Segoe UI"/>
        <family val="2"/>
      </rPr>
      <t xml:space="preserve">The "High" (&gt;=$35) price range yielded the highest average ROI at 122%. </t>
    </r>
  </si>
  <si>
    <r>
      <t xml:space="preserve">Noted as the lowest performing category overall was Electronics, with an $11 loss. Electronics is a category that has not been sourced in some time, and the loss was taken to liquidate remaining inventory. The Clothing category shows a notable Average ROI, but should be interpreted with caution as only 3 Clothing items were sold during Q1.  Books show promise as well, with a 157% ROI and $90 profit, but should also be interpreted with caution as only 3 items in this category were sold during this time period. </t>
    </r>
    <r>
      <rPr>
        <b/>
        <sz val="11"/>
        <color theme="1"/>
        <rFont val="Segoe UI"/>
        <family val="2"/>
      </rPr>
      <t xml:space="preserve">Actionable insights based on this data include continuing to source Mid- and High- Priced Flatware, and carefully researching comparable sales in the Clothing and Book categories when sourcing these types of items. </t>
    </r>
    <r>
      <rPr>
        <sz val="11"/>
        <color theme="1"/>
        <rFont val="Segoe UI"/>
        <family val="2"/>
      </rPr>
      <t>Another promising category is Mid- and High-Priced Toys and Games, with a total profit of $326. When sourcing items, the cost of goods and comparable sales should be taken into account in order to maximize ROI and profit.</t>
    </r>
  </si>
  <si>
    <t>This analysis could be enhanced by including sales velocity to understand how quickly items sell. Future work may explore whether specific listing strategies or seasonal timing impact ROI. As more data is collected, trends over time can help refine sourcing decisions. EBay's seller tools do not currently reveal the listing date or sale date in batch reports, so the seller could benefit from creating a convenient method of data collection for the listing date and sale date in order to determine sales velocity.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</si>
</sst>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quot;$&quot;#,##0.00"/>
    <numFmt numFmtId="167" formatCode="0.0%"/>
  </numFmts>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indexed="81"/>
      <name val="Tahoma"/>
      <family val="2"/>
    </font>
    <font>
      <b/>
      <sz val="9"/>
      <color indexed="81"/>
      <name val="Tahoma"/>
      <family val="2"/>
    </font>
    <font>
      <sz val="11"/>
      <color theme="1"/>
      <name val="Segoe UI"/>
      <family val="2"/>
    </font>
    <font>
      <b/>
      <sz val="11"/>
      <color theme="1"/>
      <name val="Segoe U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8" fontId="0" fillId="0" borderId="0" xfId="0" applyNumberFormat="1"/>
    <xf numFmtId="0" fontId="16" fillId="0" borderId="0" xfId="0" applyFont="1"/>
    <xf numFmtId="0" fontId="13" fillId="0" borderId="3" xfId="4" applyFont="1"/>
    <xf numFmtId="0" fontId="16" fillId="33" borderId="0" xfId="0" applyFont="1" applyFill="1"/>
    <xf numFmtId="164" fontId="0" fillId="0" borderId="0" xfId="0" applyNumberFormat="1"/>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0" fontId="0" fillId="34" borderId="10" xfId="0" applyFill="1" applyBorder="1" applyAlignment="1">
      <alignment horizontal="center" vertical="top" wrapText="1"/>
    </xf>
    <xf numFmtId="0" fontId="0" fillId="35" borderId="10" xfId="0" applyFill="1" applyBorder="1" applyAlignment="1">
      <alignment horizontal="center" vertical="top" wrapText="1"/>
    </xf>
    <xf numFmtId="0" fontId="0" fillId="36" borderId="10" xfId="0" applyFill="1" applyBorder="1"/>
    <xf numFmtId="8" fontId="0" fillId="36" borderId="10" xfId="0" applyNumberFormat="1" applyFill="1" applyBorder="1"/>
    <xf numFmtId="0" fontId="0" fillId="36" borderId="10" xfId="0" applyFill="1" applyBorder="1" applyAlignment="1">
      <alignment horizontal="center" vertical="top"/>
    </xf>
    <xf numFmtId="0" fontId="0" fillId="36" borderId="10" xfId="0" applyFill="1" applyBorder="1" applyAlignment="1">
      <alignment horizontal="center" vertical="top" wrapText="1"/>
    </xf>
    <xf numFmtId="0" fontId="0" fillId="34" borderId="11" xfId="0" applyFill="1" applyBorder="1" applyAlignment="1">
      <alignment horizontal="center" vertical="top" wrapText="1"/>
    </xf>
    <xf numFmtId="0" fontId="0" fillId="34" borderId="12" xfId="0" applyFill="1" applyBorder="1" applyAlignment="1">
      <alignment horizontal="center" vertical="top" wrapText="1"/>
    </xf>
    <xf numFmtId="0" fontId="16" fillId="37" borderId="10" xfId="0" applyFont="1" applyFill="1" applyBorder="1" applyAlignment="1">
      <alignment wrapText="1"/>
    </xf>
    <xf numFmtId="8" fontId="0" fillId="0" borderId="10" xfId="0" applyNumberFormat="1" applyBorder="1"/>
    <xf numFmtId="10" fontId="0" fillId="0" borderId="10" xfId="0" applyNumberFormat="1" applyBorder="1"/>
    <xf numFmtId="0" fontId="0" fillId="0" borderId="10" xfId="0" applyBorder="1"/>
    <xf numFmtId="0" fontId="0" fillId="0" borderId="10" xfId="0" pivotButton="1" applyBorder="1"/>
    <xf numFmtId="0" fontId="0" fillId="0" borderId="10" xfId="0" applyBorder="1" applyAlignment="1">
      <alignment wrapText="1"/>
    </xf>
    <xf numFmtId="0" fontId="0" fillId="0" borderId="10" xfId="0" applyBorder="1" applyAlignment="1">
      <alignment horizontal="left"/>
    </xf>
    <xf numFmtId="9" fontId="0" fillId="0" borderId="10" xfId="0" applyNumberFormat="1" applyBorder="1"/>
    <xf numFmtId="167" fontId="0" fillId="0" borderId="0" xfId="0" applyNumberFormat="1"/>
    <xf numFmtId="0" fontId="0" fillId="0" borderId="0" xfId="0" applyAlignment="1">
      <alignment wrapText="1"/>
    </xf>
    <xf numFmtId="0" fontId="21" fillId="0" borderId="0" xfId="0" applyFont="1" applyAlignment="1">
      <alignment vertical="top"/>
    </xf>
    <xf numFmtId="0" fontId="21" fillId="0" borderId="0" xfId="0" applyFont="1" applyAlignment="1">
      <alignment vertical="top" wrapText="1"/>
    </xf>
    <xf numFmtId="0" fontId="20"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alignment wrapText="1"/>
    </dxf>
    <dxf>
      <alignment wrapText="1"/>
    </dxf>
    <dxf>
      <alignment wrapText="1"/>
    </dxf>
    <dxf>
      <alignment wrapText="1"/>
    </dxf>
    <dxf>
      <alignment wrapText="1"/>
    </dxf>
    <dxf>
      <numFmt numFmtId="167" formatCode="0.0%"/>
    </dxf>
    <dxf>
      <numFmt numFmtId="167" formatCode="0.0%"/>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s>
  <tableStyles count="0" defaultTableStyle="TableStyleMedium2" defaultPivotStyle="PivotStyleLight16"/>
  <colors>
    <mruColors>
      <color rgb="FF0066CC"/>
      <color rgb="FF0099FF"/>
      <color rgb="FF00CC66"/>
      <color rgb="FF33CCCC"/>
      <color rgb="FF33CC33"/>
      <color rgb="FF00FFCC"/>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[eBay Q1 Analysis v2.xlsx]Metrics!PivotTable1</c:name>
    <c:fmtId val="5"/>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600" b="1"/>
              <a:t>Total Profit</a:t>
            </a:r>
            <a:r>
              <a:rPr lang="en-US" sz="1600" b="1" baseline="0"/>
              <a:t> by Category</a:t>
            </a:r>
            <a:endParaRPr lang="en-US" sz="1600" b="1"/>
          </a:p>
        </c:rich>
      </c:tx>
      <c:layout>
        <c:manualLayout>
          <c:xMode val="edge"/>
          <c:yMode val="edge"/>
          <c:x val="0.37378436356872713"/>
          <c:y val="3.9515837031754528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EA72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Metrics!$F$4</c:f>
              <c:strCache>
                <c:ptCount val="1"/>
                <c:pt idx="0">
                  <c:v>Total</c:v>
                </c:pt>
              </c:strCache>
            </c:strRef>
          </c:tx>
          <c:spPr>
            <a:solidFill>
              <a:srgbClr val="4EA72E"/>
            </a:solidFill>
            <a:ln>
              <a:noFill/>
            </a:ln>
            <a:effectLst/>
          </c:spPr>
          <c:invertIfNegative val="1"/>
          <c:cat>
            <c:strRef>
              <c:f>Metrics!$E$5:$E$15</c:f>
              <c:strCache>
                <c:ptCount val="10"/>
                <c:pt idx="0">
                  <c:v>Electronics</c:v>
                </c:pt>
                <c:pt idx="1">
                  <c:v>Shoes</c:v>
                </c:pt>
                <c:pt idx="2">
                  <c:v>Holiday</c:v>
                </c:pt>
                <c:pt idx="3">
                  <c:v>Home Goods</c:v>
                </c:pt>
                <c:pt idx="4">
                  <c:v>Clothing</c:v>
                </c:pt>
                <c:pt idx="5">
                  <c:v>Art</c:v>
                </c:pt>
                <c:pt idx="6">
                  <c:v>Kitchen</c:v>
                </c:pt>
                <c:pt idx="7">
                  <c:v>Books</c:v>
                </c:pt>
                <c:pt idx="8">
                  <c:v>Toys and Games</c:v>
                </c:pt>
                <c:pt idx="9">
                  <c:v>Flatware</c:v>
                </c:pt>
              </c:strCache>
            </c:strRef>
          </c:cat>
          <c:val>
            <c:numRef>
              <c:f>Metrics!$F$5:$F$15</c:f>
              <c:numCache>
                <c:formatCode>"$"#,##0.00_);[Red]\("$"#,##0.00\)</c:formatCode>
                <c:ptCount val="10"/>
                <c:pt idx="0">
                  <c:v>-11.370000000000005</c:v>
                </c:pt>
                <c:pt idx="1">
                  <c:v>5.8999999999999986</c:v>
                </c:pt>
                <c:pt idx="2">
                  <c:v>17.13</c:v>
                </c:pt>
                <c:pt idx="3">
                  <c:v>20.219999999999992</c:v>
                </c:pt>
                <c:pt idx="4">
                  <c:v>38.04</c:v>
                </c:pt>
                <c:pt idx="5">
                  <c:v>47.949999999999996</c:v>
                </c:pt>
                <c:pt idx="6">
                  <c:v>48.199999999999996</c:v>
                </c:pt>
                <c:pt idx="7">
                  <c:v>90.94</c:v>
                </c:pt>
                <c:pt idx="8">
                  <c:v>425.31000000000006</c:v>
                </c:pt>
                <c:pt idx="9">
                  <c:v>730.76</c:v>
                </c:pt>
              </c:numCache>
            </c:numRef>
          </c:val>
          <c:extLst>
            <c:ext xmlns:c14="http://schemas.microsoft.com/office/drawing/2007/8/2/chart" uri="{6F2FDCE9-48DA-4B69-8628-5D25D57E5C99}">
              <c14:invertSolidFillFmt>
                <c14:spPr xmlns:c14="http://schemas.microsoft.com/office/drawing/2007/8/2/chart">
                  <a:solidFill>
                    <a:srgbClr val="E97132"/>
                  </a:solidFill>
                  <a:ln>
                    <a:noFill/>
                  </a:ln>
                  <a:effectLst/>
                </c14:spPr>
              </c14:invertSolidFillFmt>
            </c:ext>
            <c:ext xmlns:c16="http://schemas.microsoft.com/office/drawing/2014/chart" uri="{C3380CC4-5D6E-409C-BE32-E72D297353CC}">
              <c16:uniqueId val="{00000000-6DC9-4782-BC29-D182DDA02AA1}"/>
            </c:ext>
          </c:extLst>
        </c:ser>
        <c:dLbls>
          <c:showLegendKey val="0"/>
          <c:showVal val="0"/>
          <c:showCatName val="0"/>
          <c:showSerName val="0"/>
          <c:showPercent val="0"/>
          <c:showBubbleSize val="0"/>
        </c:dLbls>
        <c:gapWidth val="182"/>
        <c:axId val="122208431"/>
        <c:axId val="391494415"/>
      </c:barChart>
      <c:catAx>
        <c:axId val="122208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494415"/>
        <c:crosses val="autoZero"/>
        <c:auto val="1"/>
        <c:lblAlgn val="ctr"/>
        <c:lblOffset val="100"/>
        <c:noMultiLvlLbl val="0"/>
      </c:catAx>
      <c:valAx>
        <c:axId val="39149441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08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[eBay Q1 Analysis v2.xlsx]Metrics!PivotTable5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ysClr val="windowText" lastClr="000000"/>
                </a:solidFill>
              </a:rPr>
              <a:t>Average ROI by Price Range</a:t>
            </a:r>
          </a:p>
        </c:rich>
      </c:tx>
      <c:layout>
        <c:manualLayout>
          <c:xMode val="edge"/>
          <c:yMode val="edge"/>
          <c:x val="0.27993044619422575"/>
          <c:y val="6.8423738699329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Metrics!$G$17</c:f>
              <c:strCache>
                <c:ptCount val="1"/>
                <c:pt idx="0">
                  <c:v>Total</c:v>
                </c:pt>
              </c:strCache>
            </c:strRef>
          </c:tx>
          <c:spPr>
            <a:solidFill>
              <a:schemeClr val="accent1"/>
            </a:solidFill>
            <a:ln>
              <a:noFill/>
            </a:ln>
            <a:effectLst/>
          </c:spPr>
          <c:invertIfNegative val="0"/>
          <c:cat>
            <c:strRef>
              <c:f>Metrics!$F$18:$F$21</c:f>
              <c:strCache>
                <c:ptCount val="3"/>
                <c:pt idx="0">
                  <c:v>Low</c:v>
                </c:pt>
                <c:pt idx="1">
                  <c:v>Mid</c:v>
                </c:pt>
                <c:pt idx="2">
                  <c:v>High</c:v>
                </c:pt>
              </c:strCache>
            </c:strRef>
          </c:cat>
          <c:val>
            <c:numRef>
              <c:f>Metrics!$G$18:$G$21</c:f>
              <c:numCache>
                <c:formatCode>0.0%</c:formatCode>
                <c:ptCount val="3"/>
                <c:pt idx="0">
                  <c:v>0.68239611418556456</c:v>
                </c:pt>
                <c:pt idx="1">
                  <c:v>0.99303004259104</c:v>
                </c:pt>
                <c:pt idx="2">
                  <c:v>1.2273477200040628</c:v>
                </c:pt>
              </c:numCache>
            </c:numRef>
          </c:val>
          <c:extLst>
            <c:ext xmlns:c16="http://schemas.microsoft.com/office/drawing/2014/chart" uri="{C3380CC4-5D6E-409C-BE32-E72D297353CC}">
              <c16:uniqueId val="{00000000-7C7D-4AAF-B229-BDDE7004EF4F}"/>
            </c:ext>
          </c:extLst>
        </c:ser>
        <c:dLbls>
          <c:showLegendKey val="0"/>
          <c:showVal val="0"/>
          <c:showCatName val="0"/>
          <c:showSerName val="0"/>
          <c:showPercent val="0"/>
          <c:showBubbleSize val="0"/>
        </c:dLbls>
        <c:gapWidth val="219"/>
        <c:overlap val="-27"/>
        <c:axId val="419067503"/>
        <c:axId val="422289647"/>
      </c:barChart>
      <c:catAx>
        <c:axId val="419067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289647"/>
        <c:crosses val="autoZero"/>
        <c:auto val="1"/>
        <c:lblAlgn val="ctr"/>
        <c:lblOffset val="100"/>
        <c:noMultiLvlLbl val="0"/>
      </c:catAx>
      <c:valAx>
        <c:axId val="4222896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067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Average</a:t>
            </a:r>
            <a:r>
              <a:rPr lang="en-US" sz="1600" b="1" baseline="0"/>
              <a:t> ROI by Category</a:t>
            </a:r>
            <a:endParaRPr lang="en-US" sz="1600" b="1"/>
          </a:p>
        </c:rich>
      </c:tx>
      <c:layout>
        <c:manualLayout>
          <c:xMode val="edge"/>
          <c:yMode val="edge"/>
          <c:x val="0.2673818897637795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1560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rgbClr val="156082"/>
            </a:solidFill>
            <a:ln>
              <a:noFill/>
            </a:ln>
            <a:effectLst/>
          </c:spPr>
          <c:invertIfNegative val="1"/>
          <c:cat>
            <c:strLit>
              <c:ptCount val="10"/>
              <c:pt idx="0">
                <c:v>Electronics</c:v>
              </c:pt>
              <c:pt idx="1">
                <c:v>Shoes</c:v>
              </c:pt>
              <c:pt idx="2">
                <c:v>Home Goods</c:v>
              </c:pt>
              <c:pt idx="3">
                <c:v>Kitchen</c:v>
              </c:pt>
              <c:pt idx="4">
                <c:v>Toys and Games</c:v>
              </c:pt>
              <c:pt idx="5">
                <c:v>Holiday</c:v>
              </c:pt>
              <c:pt idx="6">
                <c:v>Art</c:v>
              </c:pt>
              <c:pt idx="7">
                <c:v>Flatware</c:v>
              </c:pt>
              <c:pt idx="8">
                <c:v>Books</c:v>
              </c:pt>
              <c:pt idx="9">
                <c:v>Clothing</c:v>
              </c:pt>
            </c:strLit>
          </c:cat>
          <c:val>
            <c:numLit>
              <c:formatCode>General</c:formatCode>
              <c:ptCount val="10"/>
              <c:pt idx="0">
                <c:v>-0.29326799071447002</c:v>
              </c:pt>
              <c:pt idx="1">
                <c:v>0.30890052356020931</c:v>
              </c:pt>
              <c:pt idx="2">
                <c:v>0.53548728813559288</c:v>
              </c:pt>
              <c:pt idx="3">
                <c:v>0.5956817981360889</c:v>
              </c:pt>
              <c:pt idx="4">
                <c:v>0.64703638460552104</c:v>
              </c:pt>
              <c:pt idx="5">
                <c:v>0.72834002208945503</c:v>
              </c:pt>
              <c:pt idx="6">
                <c:v>0.81688530581014585</c:v>
              </c:pt>
              <c:pt idx="7">
                <c:v>1.25597402398458</c:v>
              </c:pt>
              <c:pt idx="8">
                <c:v>1.5738046980223512</c:v>
              </c:pt>
              <c:pt idx="9">
                <c:v>2.482113374961624</c:v>
              </c:pt>
            </c:numLit>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0-100B-4113-9ADB-27AB24F4F0BB}"/>
            </c:ext>
          </c:extLst>
        </c:ser>
        <c:dLbls>
          <c:showLegendKey val="0"/>
          <c:showVal val="0"/>
          <c:showCatName val="0"/>
          <c:showSerName val="0"/>
          <c:showPercent val="0"/>
          <c:showBubbleSize val="0"/>
        </c:dLbls>
        <c:gapWidth val="219"/>
        <c:axId val="1380047215"/>
        <c:axId val="1380048655"/>
      </c:barChart>
      <c:catAx>
        <c:axId val="13800472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048655"/>
        <c:crosses val="autoZero"/>
        <c:auto val="1"/>
        <c:lblAlgn val="ctr"/>
        <c:lblOffset val="100"/>
        <c:noMultiLvlLbl val="0"/>
      </c:catAx>
      <c:valAx>
        <c:axId val="13800486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047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[eBay Q1 Analysis v2.xlsx]Metrics!PivotTable6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Total Profit</a:t>
            </a:r>
            <a:r>
              <a:rPr lang="en-US" b="1" baseline="0">
                <a:solidFill>
                  <a:sysClr val="windowText" lastClr="000000"/>
                </a:solidFill>
              </a:rPr>
              <a:t> by Price Range</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Metrics!$H$23</c:f>
              <c:strCache>
                <c:ptCount val="1"/>
                <c:pt idx="0">
                  <c:v>Total</c:v>
                </c:pt>
              </c:strCache>
            </c:strRef>
          </c:tx>
          <c:spPr>
            <a:solidFill>
              <a:schemeClr val="accent6"/>
            </a:solidFill>
            <a:ln>
              <a:noFill/>
            </a:ln>
            <a:effectLst/>
          </c:spPr>
          <c:invertIfNegative val="0"/>
          <c:cat>
            <c:strRef>
              <c:f>Metrics!$G$24:$G$27</c:f>
              <c:strCache>
                <c:ptCount val="3"/>
                <c:pt idx="0">
                  <c:v>Low</c:v>
                </c:pt>
                <c:pt idx="1">
                  <c:v>Mid</c:v>
                </c:pt>
                <c:pt idx="2">
                  <c:v>High</c:v>
                </c:pt>
              </c:strCache>
            </c:strRef>
          </c:cat>
          <c:val>
            <c:numRef>
              <c:f>Metrics!$H$24:$H$27</c:f>
              <c:numCache>
                <c:formatCode>"$"#,##0.00_);[Red]\("$"#,##0.00\)</c:formatCode>
                <c:ptCount val="3"/>
                <c:pt idx="0">
                  <c:v>168.49999999999997</c:v>
                </c:pt>
                <c:pt idx="1">
                  <c:v>594.7299999999999</c:v>
                </c:pt>
                <c:pt idx="2">
                  <c:v>649.84999999999991</c:v>
                </c:pt>
              </c:numCache>
            </c:numRef>
          </c:val>
          <c:extLst>
            <c:ext xmlns:c16="http://schemas.microsoft.com/office/drawing/2014/chart" uri="{C3380CC4-5D6E-409C-BE32-E72D297353CC}">
              <c16:uniqueId val="{00000000-73C2-4B10-9E8E-85A71C4BDBA5}"/>
            </c:ext>
          </c:extLst>
        </c:ser>
        <c:dLbls>
          <c:showLegendKey val="0"/>
          <c:showVal val="0"/>
          <c:showCatName val="0"/>
          <c:showSerName val="0"/>
          <c:showPercent val="0"/>
          <c:showBubbleSize val="0"/>
        </c:dLbls>
        <c:gapWidth val="219"/>
        <c:overlap val="-27"/>
        <c:axId val="391493455"/>
        <c:axId val="632274159"/>
      </c:barChart>
      <c:catAx>
        <c:axId val="39149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274159"/>
        <c:crosses val="autoZero"/>
        <c:auto val="1"/>
        <c:lblAlgn val="ctr"/>
        <c:lblOffset val="100"/>
        <c:noMultiLvlLbl val="0"/>
      </c:catAx>
      <c:valAx>
        <c:axId val="63227415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493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[eBay Q1 Analysis v2.xlsx]Metrics!PivotTable4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Profit by Category and Price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66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33CC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CC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Metrics!$B$23:$B$24</c:f>
              <c:strCache>
                <c:ptCount val="1"/>
                <c:pt idx="0">
                  <c:v>High</c:v>
                </c:pt>
              </c:strCache>
            </c:strRef>
          </c:tx>
          <c:spPr>
            <a:solidFill>
              <a:srgbClr val="0066CC"/>
            </a:solidFill>
            <a:ln>
              <a:noFill/>
            </a:ln>
            <a:effectLst/>
          </c:spPr>
          <c:invertIfNegative val="0"/>
          <c:cat>
            <c:strRef>
              <c:f>Metrics!$A$25:$A$35</c:f>
              <c:strCache>
                <c:ptCount val="10"/>
                <c:pt idx="0">
                  <c:v>Electronics</c:v>
                </c:pt>
                <c:pt idx="1">
                  <c:v>Shoes</c:v>
                </c:pt>
                <c:pt idx="2">
                  <c:v>Holiday</c:v>
                </c:pt>
                <c:pt idx="3">
                  <c:v>Home Goods</c:v>
                </c:pt>
                <c:pt idx="4">
                  <c:v>Clothing</c:v>
                </c:pt>
                <c:pt idx="5">
                  <c:v>Art</c:v>
                </c:pt>
                <c:pt idx="6">
                  <c:v>Kitchen</c:v>
                </c:pt>
                <c:pt idx="7">
                  <c:v>Books</c:v>
                </c:pt>
                <c:pt idx="8">
                  <c:v>Toys and Games</c:v>
                </c:pt>
                <c:pt idx="9">
                  <c:v>Flatware</c:v>
                </c:pt>
              </c:strCache>
            </c:strRef>
          </c:cat>
          <c:val>
            <c:numRef>
              <c:f>Metrics!$B$25:$B$35</c:f>
              <c:numCache>
                <c:formatCode>"$"#,##0.00_);[Red]\("$"#,##0.00\)</c:formatCode>
                <c:ptCount val="10"/>
                <c:pt idx="3">
                  <c:v>20.219999999999992</c:v>
                </c:pt>
                <c:pt idx="7">
                  <c:v>48.64</c:v>
                </c:pt>
                <c:pt idx="8">
                  <c:v>134.6</c:v>
                </c:pt>
                <c:pt idx="9">
                  <c:v>446.38999999999993</c:v>
                </c:pt>
              </c:numCache>
            </c:numRef>
          </c:val>
          <c:extLst>
            <c:ext xmlns:c16="http://schemas.microsoft.com/office/drawing/2014/chart" uri="{C3380CC4-5D6E-409C-BE32-E72D297353CC}">
              <c16:uniqueId val="{00000000-C25B-4AF3-B23F-6FB2B3A6E814}"/>
            </c:ext>
          </c:extLst>
        </c:ser>
        <c:ser>
          <c:idx val="1"/>
          <c:order val="1"/>
          <c:tx>
            <c:strRef>
              <c:f>Metrics!$C$23:$C$24</c:f>
              <c:strCache>
                <c:ptCount val="1"/>
                <c:pt idx="0">
                  <c:v>Mid</c:v>
                </c:pt>
              </c:strCache>
            </c:strRef>
          </c:tx>
          <c:spPr>
            <a:solidFill>
              <a:srgbClr val="33CCCC"/>
            </a:solidFill>
            <a:ln>
              <a:noFill/>
            </a:ln>
            <a:effectLst/>
          </c:spPr>
          <c:invertIfNegative val="0"/>
          <c:cat>
            <c:strRef>
              <c:f>Metrics!$A$25:$A$35</c:f>
              <c:strCache>
                <c:ptCount val="10"/>
                <c:pt idx="0">
                  <c:v>Electronics</c:v>
                </c:pt>
                <c:pt idx="1">
                  <c:v>Shoes</c:v>
                </c:pt>
                <c:pt idx="2">
                  <c:v>Holiday</c:v>
                </c:pt>
                <c:pt idx="3">
                  <c:v>Home Goods</c:v>
                </c:pt>
                <c:pt idx="4">
                  <c:v>Clothing</c:v>
                </c:pt>
                <c:pt idx="5">
                  <c:v>Art</c:v>
                </c:pt>
                <c:pt idx="6">
                  <c:v>Kitchen</c:v>
                </c:pt>
                <c:pt idx="7">
                  <c:v>Books</c:v>
                </c:pt>
                <c:pt idx="8">
                  <c:v>Toys and Games</c:v>
                </c:pt>
                <c:pt idx="9">
                  <c:v>Flatware</c:v>
                </c:pt>
              </c:strCache>
            </c:strRef>
          </c:cat>
          <c:val>
            <c:numRef>
              <c:f>Metrics!$C$25:$C$35</c:f>
              <c:numCache>
                <c:formatCode>"$"#,##0.00_);[Red]\("$"#,##0.00\)</c:formatCode>
                <c:ptCount val="10"/>
                <c:pt idx="1">
                  <c:v>5.8999999999999986</c:v>
                </c:pt>
                <c:pt idx="4">
                  <c:v>17.61</c:v>
                </c:pt>
                <c:pt idx="5">
                  <c:v>47.949999999999996</c:v>
                </c:pt>
                <c:pt idx="6">
                  <c:v>28.83</c:v>
                </c:pt>
                <c:pt idx="7">
                  <c:v>42.3</c:v>
                </c:pt>
                <c:pt idx="8">
                  <c:v>192.08999999999997</c:v>
                </c:pt>
                <c:pt idx="9">
                  <c:v>260.05</c:v>
                </c:pt>
              </c:numCache>
            </c:numRef>
          </c:val>
          <c:extLst>
            <c:ext xmlns:c16="http://schemas.microsoft.com/office/drawing/2014/chart" uri="{C3380CC4-5D6E-409C-BE32-E72D297353CC}">
              <c16:uniqueId val="{00000001-C25B-4AF3-B23F-6FB2B3A6E814}"/>
            </c:ext>
          </c:extLst>
        </c:ser>
        <c:ser>
          <c:idx val="2"/>
          <c:order val="2"/>
          <c:tx>
            <c:strRef>
              <c:f>Metrics!$D$23:$D$24</c:f>
              <c:strCache>
                <c:ptCount val="1"/>
                <c:pt idx="0">
                  <c:v>Low</c:v>
                </c:pt>
              </c:strCache>
            </c:strRef>
          </c:tx>
          <c:spPr>
            <a:solidFill>
              <a:srgbClr val="00CC66"/>
            </a:solidFill>
            <a:ln>
              <a:noFill/>
            </a:ln>
            <a:effectLst/>
          </c:spPr>
          <c:invertIfNegative val="1"/>
          <c:cat>
            <c:strRef>
              <c:f>Metrics!$A$25:$A$35</c:f>
              <c:strCache>
                <c:ptCount val="10"/>
                <c:pt idx="0">
                  <c:v>Electronics</c:v>
                </c:pt>
                <c:pt idx="1">
                  <c:v>Shoes</c:v>
                </c:pt>
                <c:pt idx="2">
                  <c:v>Holiday</c:v>
                </c:pt>
                <c:pt idx="3">
                  <c:v>Home Goods</c:v>
                </c:pt>
                <c:pt idx="4">
                  <c:v>Clothing</c:v>
                </c:pt>
                <c:pt idx="5">
                  <c:v>Art</c:v>
                </c:pt>
                <c:pt idx="6">
                  <c:v>Kitchen</c:v>
                </c:pt>
                <c:pt idx="7">
                  <c:v>Books</c:v>
                </c:pt>
                <c:pt idx="8">
                  <c:v>Toys and Games</c:v>
                </c:pt>
                <c:pt idx="9">
                  <c:v>Flatware</c:v>
                </c:pt>
              </c:strCache>
            </c:strRef>
          </c:cat>
          <c:val>
            <c:numRef>
              <c:f>Metrics!$D$25:$D$35</c:f>
              <c:numCache>
                <c:formatCode>"$"#,##0.00_);[Red]\("$"#,##0.00\)</c:formatCode>
                <c:ptCount val="10"/>
                <c:pt idx="0">
                  <c:v>-11.370000000000005</c:v>
                </c:pt>
                <c:pt idx="2">
                  <c:v>17.13</c:v>
                </c:pt>
                <c:pt idx="4">
                  <c:v>20.43</c:v>
                </c:pt>
                <c:pt idx="6">
                  <c:v>19.369999999999994</c:v>
                </c:pt>
                <c:pt idx="8">
                  <c:v>98.619999999999976</c:v>
                </c:pt>
                <c:pt idx="9">
                  <c:v>24.32</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2-C25B-4AF3-B23F-6FB2B3A6E814}"/>
            </c:ext>
          </c:extLst>
        </c:ser>
        <c:dLbls>
          <c:showLegendKey val="0"/>
          <c:showVal val="0"/>
          <c:showCatName val="0"/>
          <c:showSerName val="0"/>
          <c:showPercent val="0"/>
          <c:showBubbleSize val="0"/>
        </c:dLbls>
        <c:gapWidth val="30"/>
        <c:axId val="405398911"/>
        <c:axId val="405397951"/>
      </c:barChart>
      <c:catAx>
        <c:axId val="405398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397951"/>
        <c:crosses val="autoZero"/>
        <c:auto val="1"/>
        <c:lblAlgn val="ctr"/>
        <c:lblOffset val="100"/>
        <c:noMultiLvlLbl val="0"/>
      </c:catAx>
      <c:valAx>
        <c:axId val="4053979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398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[eBay Q1 Analysis v2.xlsx]Metrics!PivotTable4</c:name>
    <c:fmtId val="4"/>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solidFill>
                  <a:sysClr val="windowText" lastClr="000000"/>
                </a:solidFill>
                <a:latin typeface="Arial" panose="020B0604020202020204" pitchFamily="34" charset="0"/>
                <a:cs typeface="Arial" panose="020B0604020202020204" pitchFamily="34" charset="0"/>
              </a:rPr>
              <a:t>Total Profit by Category and Price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66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33CC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CC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66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33CC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CC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0066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33CC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00CC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Metrics!$B$23:$B$24</c:f>
              <c:strCache>
                <c:ptCount val="1"/>
                <c:pt idx="0">
                  <c:v>High</c:v>
                </c:pt>
              </c:strCache>
            </c:strRef>
          </c:tx>
          <c:spPr>
            <a:solidFill>
              <a:srgbClr val="0066CC"/>
            </a:solidFill>
            <a:ln>
              <a:noFill/>
            </a:ln>
            <a:effectLst/>
          </c:spPr>
          <c:invertIfNegative val="0"/>
          <c:cat>
            <c:strRef>
              <c:f>Metrics!$A$25:$A$35</c:f>
              <c:strCache>
                <c:ptCount val="10"/>
                <c:pt idx="0">
                  <c:v>Electronics</c:v>
                </c:pt>
                <c:pt idx="1">
                  <c:v>Shoes</c:v>
                </c:pt>
                <c:pt idx="2">
                  <c:v>Holiday</c:v>
                </c:pt>
                <c:pt idx="3">
                  <c:v>Home Goods</c:v>
                </c:pt>
                <c:pt idx="4">
                  <c:v>Clothing</c:v>
                </c:pt>
                <c:pt idx="5">
                  <c:v>Art</c:v>
                </c:pt>
                <c:pt idx="6">
                  <c:v>Kitchen</c:v>
                </c:pt>
                <c:pt idx="7">
                  <c:v>Books</c:v>
                </c:pt>
                <c:pt idx="8">
                  <c:v>Toys and Games</c:v>
                </c:pt>
                <c:pt idx="9">
                  <c:v>Flatware</c:v>
                </c:pt>
              </c:strCache>
            </c:strRef>
          </c:cat>
          <c:val>
            <c:numRef>
              <c:f>Metrics!$B$25:$B$35</c:f>
              <c:numCache>
                <c:formatCode>"$"#,##0.00_);[Red]\("$"#,##0.00\)</c:formatCode>
                <c:ptCount val="10"/>
                <c:pt idx="3">
                  <c:v>20.219999999999992</c:v>
                </c:pt>
                <c:pt idx="7">
                  <c:v>48.64</c:v>
                </c:pt>
                <c:pt idx="8">
                  <c:v>134.6</c:v>
                </c:pt>
                <c:pt idx="9">
                  <c:v>446.38999999999993</c:v>
                </c:pt>
              </c:numCache>
            </c:numRef>
          </c:val>
          <c:extLst>
            <c:ext xmlns:c16="http://schemas.microsoft.com/office/drawing/2014/chart" uri="{C3380CC4-5D6E-409C-BE32-E72D297353CC}">
              <c16:uniqueId val="{00000000-145B-4C0F-9263-CE329DDA3E16}"/>
            </c:ext>
          </c:extLst>
        </c:ser>
        <c:ser>
          <c:idx val="1"/>
          <c:order val="1"/>
          <c:tx>
            <c:strRef>
              <c:f>Metrics!$C$23:$C$24</c:f>
              <c:strCache>
                <c:ptCount val="1"/>
                <c:pt idx="0">
                  <c:v>Mid</c:v>
                </c:pt>
              </c:strCache>
            </c:strRef>
          </c:tx>
          <c:spPr>
            <a:solidFill>
              <a:srgbClr val="33CCCC"/>
            </a:solidFill>
            <a:ln>
              <a:noFill/>
            </a:ln>
            <a:effectLst/>
          </c:spPr>
          <c:invertIfNegative val="0"/>
          <c:cat>
            <c:strRef>
              <c:f>Metrics!$A$25:$A$35</c:f>
              <c:strCache>
                <c:ptCount val="10"/>
                <c:pt idx="0">
                  <c:v>Electronics</c:v>
                </c:pt>
                <c:pt idx="1">
                  <c:v>Shoes</c:v>
                </c:pt>
                <c:pt idx="2">
                  <c:v>Holiday</c:v>
                </c:pt>
                <c:pt idx="3">
                  <c:v>Home Goods</c:v>
                </c:pt>
                <c:pt idx="4">
                  <c:v>Clothing</c:v>
                </c:pt>
                <c:pt idx="5">
                  <c:v>Art</c:v>
                </c:pt>
                <c:pt idx="6">
                  <c:v>Kitchen</c:v>
                </c:pt>
                <c:pt idx="7">
                  <c:v>Books</c:v>
                </c:pt>
                <c:pt idx="8">
                  <c:v>Toys and Games</c:v>
                </c:pt>
                <c:pt idx="9">
                  <c:v>Flatware</c:v>
                </c:pt>
              </c:strCache>
            </c:strRef>
          </c:cat>
          <c:val>
            <c:numRef>
              <c:f>Metrics!$C$25:$C$35</c:f>
              <c:numCache>
                <c:formatCode>"$"#,##0.00_);[Red]\("$"#,##0.00\)</c:formatCode>
                <c:ptCount val="10"/>
                <c:pt idx="1">
                  <c:v>5.8999999999999986</c:v>
                </c:pt>
                <c:pt idx="4">
                  <c:v>17.61</c:v>
                </c:pt>
                <c:pt idx="5">
                  <c:v>47.949999999999996</c:v>
                </c:pt>
                <c:pt idx="6">
                  <c:v>28.83</c:v>
                </c:pt>
                <c:pt idx="7">
                  <c:v>42.3</c:v>
                </c:pt>
                <c:pt idx="8">
                  <c:v>192.08999999999997</c:v>
                </c:pt>
                <c:pt idx="9">
                  <c:v>260.05</c:v>
                </c:pt>
              </c:numCache>
            </c:numRef>
          </c:val>
          <c:extLst>
            <c:ext xmlns:c16="http://schemas.microsoft.com/office/drawing/2014/chart" uri="{C3380CC4-5D6E-409C-BE32-E72D297353CC}">
              <c16:uniqueId val="{00000001-145B-4C0F-9263-CE329DDA3E16}"/>
            </c:ext>
          </c:extLst>
        </c:ser>
        <c:ser>
          <c:idx val="2"/>
          <c:order val="2"/>
          <c:tx>
            <c:strRef>
              <c:f>Metrics!$D$23:$D$24</c:f>
              <c:strCache>
                <c:ptCount val="1"/>
                <c:pt idx="0">
                  <c:v>Low</c:v>
                </c:pt>
              </c:strCache>
            </c:strRef>
          </c:tx>
          <c:spPr>
            <a:solidFill>
              <a:srgbClr val="00CC66"/>
            </a:solidFill>
            <a:ln>
              <a:noFill/>
            </a:ln>
            <a:effectLst/>
          </c:spPr>
          <c:invertIfNegative val="1"/>
          <c:cat>
            <c:strRef>
              <c:f>Metrics!$A$25:$A$35</c:f>
              <c:strCache>
                <c:ptCount val="10"/>
                <c:pt idx="0">
                  <c:v>Electronics</c:v>
                </c:pt>
                <c:pt idx="1">
                  <c:v>Shoes</c:v>
                </c:pt>
                <c:pt idx="2">
                  <c:v>Holiday</c:v>
                </c:pt>
                <c:pt idx="3">
                  <c:v>Home Goods</c:v>
                </c:pt>
                <c:pt idx="4">
                  <c:v>Clothing</c:v>
                </c:pt>
                <c:pt idx="5">
                  <c:v>Art</c:v>
                </c:pt>
                <c:pt idx="6">
                  <c:v>Kitchen</c:v>
                </c:pt>
                <c:pt idx="7">
                  <c:v>Books</c:v>
                </c:pt>
                <c:pt idx="8">
                  <c:v>Toys and Games</c:v>
                </c:pt>
                <c:pt idx="9">
                  <c:v>Flatware</c:v>
                </c:pt>
              </c:strCache>
            </c:strRef>
          </c:cat>
          <c:val>
            <c:numRef>
              <c:f>Metrics!$D$25:$D$35</c:f>
              <c:numCache>
                <c:formatCode>"$"#,##0.00_);[Red]\("$"#,##0.00\)</c:formatCode>
                <c:ptCount val="10"/>
                <c:pt idx="0">
                  <c:v>-11.370000000000005</c:v>
                </c:pt>
                <c:pt idx="2">
                  <c:v>17.13</c:v>
                </c:pt>
                <c:pt idx="4">
                  <c:v>20.43</c:v>
                </c:pt>
                <c:pt idx="6">
                  <c:v>19.369999999999994</c:v>
                </c:pt>
                <c:pt idx="8">
                  <c:v>98.619999999999976</c:v>
                </c:pt>
                <c:pt idx="9">
                  <c:v>24.32</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2-145B-4C0F-9263-CE329DDA3E16}"/>
            </c:ext>
          </c:extLst>
        </c:ser>
        <c:dLbls>
          <c:showLegendKey val="0"/>
          <c:showVal val="0"/>
          <c:showCatName val="0"/>
          <c:showSerName val="0"/>
          <c:showPercent val="0"/>
          <c:showBubbleSize val="0"/>
        </c:dLbls>
        <c:gapWidth val="30"/>
        <c:axId val="405398911"/>
        <c:axId val="405397951"/>
      </c:barChart>
      <c:catAx>
        <c:axId val="405398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397951"/>
        <c:crosses val="autoZero"/>
        <c:auto val="1"/>
        <c:lblAlgn val="ctr"/>
        <c:lblOffset val="100"/>
        <c:noMultiLvlLbl val="0"/>
      </c:catAx>
      <c:valAx>
        <c:axId val="4053979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398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[eBay Q1 Analysis v2.xlsx]Metrics!PivotTable1</c:name>
    <c:fmtId val="7"/>
  </c:pivotSource>
  <c:chart>
    <c:title>
      <c:tx>
        <c:rich>
          <a:bodyPr rot="0" spcFirstLastPara="1" vertOverflow="ellipsis" vert="horz" wrap="square" anchor="ctr" anchorCtr="1"/>
          <a:lstStyle/>
          <a:p>
            <a:pPr algn="ctr">
              <a:defRPr sz="1400" b="0" i="0" u="none" strike="noStrike" kern="1200" spc="0" baseline="0">
                <a:solidFill>
                  <a:sysClr val="windowText" lastClr="000000"/>
                </a:solidFill>
                <a:latin typeface="+mn-lt"/>
                <a:ea typeface="+mn-ea"/>
                <a:cs typeface="+mn-cs"/>
              </a:defRPr>
            </a:pPr>
            <a:r>
              <a:rPr lang="en-US" sz="1600" b="1">
                <a:solidFill>
                  <a:sysClr val="windowText" lastClr="000000"/>
                </a:solidFill>
                <a:latin typeface="Arial" panose="020B0604020202020204" pitchFamily="34" charset="0"/>
                <a:cs typeface="Arial" panose="020B0604020202020204" pitchFamily="34" charset="0"/>
              </a:rPr>
              <a:t>Total Profit</a:t>
            </a:r>
            <a:r>
              <a:rPr lang="en-US" sz="1600" b="1" baseline="0">
                <a:solidFill>
                  <a:sysClr val="windowText" lastClr="000000"/>
                </a:solidFill>
                <a:latin typeface="Arial" panose="020B0604020202020204" pitchFamily="34" charset="0"/>
                <a:cs typeface="Arial" panose="020B0604020202020204" pitchFamily="34" charset="0"/>
              </a:rPr>
              <a:t> by Category</a:t>
            </a:r>
            <a:endParaRPr lang="en-US" sz="1600" b="1">
              <a:solidFill>
                <a:sysClr val="windowText" lastClr="000000"/>
              </a:solidFill>
              <a:latin typeface="Arial" panose="020B0604020202020204" pitchFamily="34" charset="0"/>
              <a:cs typeface="Arial" panose="020B0604020202020204" pitchFamily="34" charset="0"/>
            </a:endParaRPr>
          </a:p>
        </c:rich>
      </c:tx>
      <c:layout>
        <c:manualLayout>
          <c:xMode val="edge"/>
          <c:yMode val="edge"/>
          <c:x val="0.37378436356872713"/>
          <c:y val="3.9515837031754528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EA72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4EA72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4EA72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Metrics!$F$4</c:f>
              <c:strCache>
                <c:ptCount val="1"/>
                <c:pt idx="0">
                  <c:v>Total</c:v>
                </c:pt>
              </c:strCache>
            </c:strRef>
          </c:tx>
          <c:spPr>
            <a:solidFill>
              <a:srgbClr val="4EA72E"/>
            </a:solidFill>
            <a:ln>
              <a:noFill/>
            </a:ln>
            <a:effectLst/>
          </c:spPr>
          <c:invertIfNegative val="1"/>
          <c:cat>
            <c:strRef>
              <c:f>Metrics!$E$5:$E$15</c:f>
              <c:strCache>
                <c:ptCount val="10"/>
                <c:pt idx="0">
                  <c:v>Electronics</c:v>
                </c:pt>
                <c:pt idx="1">
                  <c:v>Shoes</c:v>
                </c:pt>
                <c:pt idx="2">
                  <c:v>Holiday</c:v>
                </c:pt>
                <c:pt idx="3">
                  <c:v>Home Goods</c:v>
                </c:pt>
                <c:pt idx="4">
                  <c:v>Clothing</c:v>
                </c:pt>
                <c:pt idx="5">
                  <c:v>Art</c:v>
                </c:pt>
                <c:pt idx="6">
                  <c:v>Kitchen</c:v>
                </c:pt>
                <c:pt idx="7">
                  <c:v>Books</c:v>
                </c:pt>
                <c:pt idx="8">
                  <c:v>Toys and Games</c:v>
                </c:pt>
                <c:pt idx="9">
                  <c:v>Flatware</c:v>
                </c:pt>
              </c:strCache>
            </c:strRef>
          </c:cat>
          <c:val>
            <c:numRef>
              <c:f>Metrics!$F$5:$F$15</c:f>
              <c:numCache>
                <c:formatCode>"$"#,##0.00_);[Red]\("$"#,##0.00\)</c:formatCode>
                <c:ptCount val="10"/>
                <c:pt idx="0">
                  <c:v>-11.370000000000005</c:v>
                </c:pt>
                <c:pt idx="1">
                  <c:v>5.8999999999999986</c:v>
                </c:pt>
                <c:pt idx="2">
                  <c:v>17.13</c:v>
                </c:pt>
                <c:pt idx="3">
                  <c:v>20.219999999999992</c:v>
                </c:pt>
                <c:pt idx="4">
                  <c:v>38.04</c:v>
                </c:pt>
                <c:pt idx="5">
                  <c:v>47.949999999999996</c:v>
                </c:pt>
                <c:pt idx="6">
                  <c:v>48.199999999999996</c:v>
                </c:pt>
                <c:pt idx="7">
                  <c:v>90.94</c:v>
                </c:pt>
                <c:pt idx="8">
                  <c:v>425.31000000000006</c:v>
                </c:pt>
                <c:pt idx="9">
                  <c:v>730.76</c:v>
                </c:pt>
              </c:numCache>
            </c:numRef>
          </c:val>
          <c:extLst>
            <c:ext xmlns:c14="http://schemas.microsoft.com/office/drawing/2007/8/2/chart" uri="{6F2FDCE9-48DA-4B69-8628-5D25D57E5C99}">
              <c14:invertSolidFillFmt>
                <c14:spPr xmlns:c14="http://schemas.microsoft.com/office/drawing/2007/8/2/chart">
                  <a:solidFill>
                    <a:srgbClr val="E97132"/>
                  </a:solidFill>
                  <a:ln>
                    <a:noFill/>
                  </a:ln>
                  <a:effectLst/>
                </c14:spPr>
              </c14:invertSolidFillFmt>
            </c:ext>
            <c:ext xmlns:c16="http://schemas.microsoft.com/office/drawing/2014/chart" uri="{C3380CC4-5D6E-409C-BE32-E72D297353CC}">
              <c16:uniqueId val="{00000000-1F11-4E75-9D8E-93748518D6B9}"/>
            </c:ext>
          </c:extLst>
        </c:ser>
        <c:dLbls>
          <c:showLegendKey val="0"/>
          <c:showVal val="0"/>
          <c:showCatName val="0"/>
          <c:showSerName val="0"/>
          <c:showPercent val="0"/>
          <c:showBubbleSize val="0"/>
        </c:dLbls>
        <c:gapWidth val="182"/>
        <c:axId val="122208431"/>
        <c:axId val="391494415"/>
      </c:barChart>
      <c:catAx>
        <c:axId val="122208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494415"/>
        <c:crosses val="autoZero"/>
        <c:auto val="1"/>
        <c:lblAlgn val="ctr"/>
        <c:lblOffset val="100"/>
        <c:noMultiLvlLbl val="0"/>
      </c:catAx>
      <c:valAx>
        <c:axId val="39149441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08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sz="1600" b="1">
                <a:solidFill>
                  <a:sysClr val="windowText" lastClr="000000"/>
                </a:solidFill>
                <a:latin typeface="Arial" panose="020B0604020202020204" pitchFamily="34" charset="0"/>
                <a:cs typeface="Arial" panose="020B0604020202020204" pitchFamily="34" charset="0"/>
              </a:rPr>
              <a:t>Average</a:t>
            </a:r>
            <a:r>
              <a:rPr lang="en-US" sz="1600" b="1" baseline="0">
                <a:solidFill>
                  <a:sysClr val="windowText" lastClr="000000"/>
                </a:solidFill>
                <a:latin typeface="Arial" panose="020B0604020202020204" pitchFamily="34" charset="0"/>
                <a:cs typeface="Arial" panose="020B0604020202020204" pitchFamily="34" charset="0"/>
              </a:rPr>
              <a:t> ROI by Category</a:t>
            </a:r>
            <a:endParaRPr lang="en-US" sz="1600" b="1">
              <a:solidFill>
                <a:sysClr val="windowText" lastClr="000000"/>
              </a:solidFill>
              <a:latin typeface="Arial" panose="020B0604020202020204" pitchFamily="34" charset="0"/>
              <a:cs typeface="Arial" panose="020B0604020202020204" pitchFamily="34" charset="0"/>
            </a:endParaRPr>
          </a:p>
        </c:rich>
      </c:tx>
      <c:layout>
        <c:manualLayout>
          <c:xMode val="edge"/>
          <c:yMode val="edge"/>
          <c:x val="0.2673818897637795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1560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1560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1560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rgbClr val="156082"/>
            </a:solidFill>
            <a:ln>
              <a:noFill/>
            </a:ln>
            <a:effectLst/>
          </c:spPr>
          <c:invertIfNegative val="1"/>
          <c:cat>
            <c:strLit>
              <c:ptCount val="10"/>
              <c:pt idx="0">
                <c:v>Electronics</c:v>
              </c:pt>
              <c:pt idx="1">
                <c:v>Shoes</c:v>
              </c:pt>
              <c:pt idx="2">
                <c:v>Home Goods</c:v>
              </c:pt>
              <c:pt idx="3">
                <c:v>Kitchen</c:v>
              </c:pt>
              <c:pt idx="4">
                <c:v>Toys and Games</c:v>
              </c:pt>
              <c:pt idx="5">
                <c:v>Holiday</c:v>
              </c:pt>
              <c:pt idx="6">
                <c:v>Art</c:v>
              </c:pt>
              <c:pt idx="7">
                <c:v>Flatware</c:v>
              </c:pt>
              <c:pt idx="8">
                <c:v>Books</c:v>
              </c:pt>
              <c:pt idx="9">
                <c:v>Clothing</c:v>
              </c:pt>
            </c:strLit>
          </c:cat>
          <c:val>
            <c:numLit>
              <c:formatCode>General</c:formatCode>
              <c:ptCount val="10"/>
              <c:pt idx="0">
                <c:v>-0.29326799071447002</c:v>
              </c:pt>
              <c:pt idx="1">
                <c:v>0.30890052356020931</c:v>
              </c:pt>
              <c:pt idx="2">
                <c:v>0.53548728813559288</c:v>
              </c:pt>
              <c:pt idx="3">
                <c:v>0.5956817981360889</c:v>
              </c:pt>
              <c:pt idx="4">
                <c:v>0.64703638460552104</c:v>
              </c:pt>
              <c:pt idx="5">
                <c:v>0.72834002208945503</c:v>
              </c:pt>
              <c:pt idx="6">
                <c:v>0.81688530581014585</c:v>
              </c:pt>
              <c:pt idx="7">
                <c:v>1.25597402398458</c:v>
              </c:pt>
              <c:pt idx="8">
                <c:v>1.5738046980223512</c:v>
              </c:pt>
              <c:pt idx="9">
                <c:v>2.482113374961624</c:v>
              </c:pt>
            </c:numLit>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0-1ABB-41A7-B68D-ED380DD29C59}"/>
            </c:ext>
          </c:extLst>
        </c:ser>
        <c:dLbls>
          <c:showLegendKey val="0"/>
          <c:showVal val="0"/>
          <c:showCatName val="0"/>
          <c:showSerName val="0"/>
          <c:showPercent val="0"/>
          <c:showBubbleSize val="0"/>
        </c:dLbls>
        <c:gapWidth val="219"/>
        <c:axId val="1380047215"/>
        <c:axId val="1380048655"/>
      </c:barChart>
      <c:catAx>
        <c:axId val="13800472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048655"/>
        <c:crosses val="autoZero"/>
        <c:auto val="1"/>
        <c:lblAlgn val="ctr"/>
        <c:lblOffset val="100"/>
        <c:noMultiLvlLbl val="0"/>
      </c:catAx>
      <c:valAx>
        <c:axId val="13800486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047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[eBay Q1 Analysis v2.xlsx]Metrics!PivotTable5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ysClr val="windowText" lastClr="000000"/>
                </a:solidFill>
                <a:latin typeface="Arial" panose="020B0604020202020204" pitchFamily="34" charset="0"/>
                <a:cs typeface="Arial" panose="020B0604020202020204" pitchFamily="34" charset="0"/>
              </a:rPr>
              <a:t>Average ROI by Price Range</a:t>
            </a:r>
          </a:p>
        </c:rich>
      </c:tx>
      <c:layout>
        <c:manualLayout>
          <c:xMode val="edge"/>
          <c:yMode val="edge"/>
          <c:x val="0.27993044619422575"/>
          <c:y val="6.8423738699329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Metrics!$G$17</c:f>
              <c:strCache>
                <c:ptCount val="1"/>
                <c:pt idx="0">
                  <c:v>Total</c:v>
                </c:pt>
              </c:strCache>
            </c:strRef>
          </c:tx>
          <c:spPr>
            <a:solidFill>
              <a:schemeClr val="accent1"/>
            </a:solidFill>
            <a:ln>
              <a:noFill/>
            </a:ln>
            <a:effectLst/>
          </c:spPr>
          <c:invertIfNegative val="0"/>
          <c:cat>
            <c:strRef>
              <c:f>Metrics!$F$18:$F$21</c:f>
              <c:strCache>
                <c:ptCount val="3"/>
                <c:pt idx="0">
                  <c:v>Low</c:v>
                </c:pt>
                <c:pt idx="1">
                  <c:v>Mid</c:v>
                </c:pt>
                <c:pt idx="2">
                  <c:v>High</c:v>
                </c:pt>
              </c:strCache>
            </c:strRef>
          </c:cat>
          <c:val>
            <c:numRef>
              <c:f>Metrics!$G$18:$G$21</c:f>
              <c:numCache>
                <c:formatCode>0.0%</c:formatCode>
                <c:ptCount val="3"/>
                <c:pt idx="0">
                  <c:v>0.68239611418556456</c:v>
                </c:pt>
                <c:pt idx="1">
                  <c:v>0.99303004259104</c:v>
                </c:pt>
                <c:pt idx="2">
                  <c:v>1.2273477200040628</c:v>
                </c:pt>
              </c:numCache>
            </c:numRef>
          </c:val>
          <c:extLst>
            <c:ext xmlns:c16="http://schemas.microsoft.com/office/drawing/2014/chart" uri="{C3380CC4-5D6E-409C-BE32-E72D297353CC}">
              <c16:uniqueId val="{00000000-8AC8-4062-B4F0-5AE86729E510}"/>
            </c:ext>
          </c:extLst>
        </c:ser>
        <c:dLbls>
          <c:showLegendKey val="0"/>
          <c:showVal val="0"/>
          <c:showCatName val="0"/>
          <c:showSerName val="0"/>
          <c:showPercent val="0"/>
          <c:showBubbleSize val="0"/>
        </c:dLbls>
        <c:gapWidth val="219"/>
        <c:overlap val="-27"/>
        <c:axId val="419067503"/>
        <c:axId val="422289647"/>
      </c:barChart>
      <c:catAx>
        <c:axId val="419067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289647"/>
        <c:crosses val="autoZero"/>
        <c:auto val="1"/>
        <c:lblAlgn val="ctr"/>
        <c:lblOffset val="100"/>
        <c:noMultiLvlLbl val="0"/>
      </c:catAx>
      <c:valAx>
        <c:axId val="4222896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067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733424</xdr:colOff>
      <xdr:row>1</xdr:row>
      <xdr:rowOff>9524</xdr:rowOff>
    </xdr:from>
    <xdr:to>
      <xdr:col>5</xdr:col>
      <xdr:colOff>1600199</xdr:colOff>
      <xdr:row>20</xdr:row>
      <xdr:rowOff>19050</xdr:rowOff>
    </xdr:to>
    <xdr:graphicFrame macro="">
      <xdr:nvGraphicFramePr>
        <xdr:cNvPr id="3" name="Chart 2">
          <a:extLst>
            <a:ext uri="{FF2B5EF4-FFF2-40B4-BE49-F238E27FC236}">
              <a16:creationId xmlns:a16="http://schemas.microsoft.com/office/drawing/2014/main" id="{7E6A6779-2BD4-4A16-A0B1-E1D6BF49B0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9525</xdr:colOff>
      <xdr:row>20</xdr:row>
      <xdr:rowOff>180974</xdr:rowOff>
    </xdr:from>
    <xdr:to>
      <xdr:col>16</xdr:col>
      <xdr:colOff>600075</xdr:colOff>
      <xdr:row>39</xdr:row>
      <xdr:rowOff>9525</xdr:rowOff>
    </xdr:to>
    <xdr:graphicFrame macro="">
      <xdr:nvGraphicFramePr>
        <xdr:cNvPr id="4" name="Chart 3">
          <a:extLst>
            <a:ext uri="{FF2B5EF4-FFF2-40B4-BE49-F238E27FC236}">
              <a16:creationId xmlns:a16="http://schemas.microsoft.com/office/drawing/2014/main" id="{185A11EE-EE5D-41B7-8C60-ADBD37378D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733424</xdr:colOff>
      <xdr:row>20</xdr:row>
      <xdr:rowOff>190499</xdr:rowOff>
    </xdr:from>
    <xdr:to>
      <xdr:col>6</xdr:col>
      <xdr:colOff>28574</xdr:colOff>
      <xdr:row>39</xdr:row>
      <xdr:rowOff>0</xdr:rowOff>
    </xdr:to>
    <xdr:graphicFrame macro="">
      <xdr:nvGraphicFramePr>
        <xdr:cNvPr id="5" name="Chart 1">
          <a:extLst>
            <a:ext uri="{FF2B5EF4-FFF2-40B4-BE49-F238E27FC236}">
              <a16:creationId xmlns:a16="http://schemas.microsoft.com/office/drawing/2014/main" id="{68E1FA72-6E1A-4D79-B6C5-3C01D89D58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1133474</xdr:colOff>
      <xdr:row>0</xdr:row>
      <xdr:rowOff>190499</xdr:rowOff>
    </xdr:from>
    <xdr:to>
      <xdr:col>17</xdr:col>
      <xdr:colOff>28574</xdr:colOff>
      <xdr:row>19</xdr:row>
      <xdr:rowOff>161924</xdr:rowOff>
    </xdr:to>
    <xdr:graphicFrame macro="">
      <xdr:nvGraphicFramePr>
        <xdr:cNvPr id="6" name="Chart 5">
          <a:extLst>
            <a:ext uri="{FF2B5EF4-FFF2-40B4-BE49-F238E27FC236}">
              <a16:creationId xmlns:a16="http://schemas.microsoft.com/office/drawing/2014/main" id="{71A8F3C7-EFC0-4133-80CE-5FE285F632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733424</xdr:colOff>
      <xdr:row>39</xdr:row>
      <xdr:rowOff>190499</xdr:rowOff>
    </xdr:from>
    <xdr:to>
      <xdr:col>6</xdr:col>
      <xdr:colOff>9524</xdr:colOff>
      <xdr:row>61</xdr:row>
      <xdr:rowOff>28575</xdr:rowOff>
    </xdr:to>
    <xdr:graphicFrame macro="">
      <xdr:nvGraphicFramePr>
        <xdr:cNvPr id="8" name="Chart 7">
          <a:extLst>
            <a:ext uri="{FF2B5EF4-FFF2-40B4-BE49-F238E27FC236}">
              <a16:creationId xmlns:a16="http://schemas.microsoft.com/office/drawing/2014/main" id="{28F20CE5-FEB6-4583-A55D-1B908F85B1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0</xdr:rowOff>
    </xdr:from>
    <xdr:to>
      <xdr:col>6</xdr:col>
      <xdr:colOff>1276350</xdr:colOff>
      <xdr:row>27</xdr:row>
      <xdr:rowOff>28576</xdr:rowOff>
    </xdr:to>
    <xdr:graphicFrame macro="">
      <xdr:nvGraphicFramePr>
        <xdr:cNvPr id="2" name="Chart 1">
          <a:extLst>
            <a:ext uri="{FF2B5EF4-FFF2-40B4-BE49-F238E27FC236}">
              <a16:creationId xmlns:a16="http://schemas.microsoft.com/office/drawing/2014/main" id="{A49058E9-678D-4529-B148-64A4617438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1809750</xdr:colOff>
      <xdr:row>5</xdr:row>
      <xdr:rowOff>190499</xdr:rowOff>
    </xdr:from>
    <xdr:to>
      <xdr:col>8</xdr:col>
      <xdr:colOff>190500</xdr:colOff>
      <xdr:row>27</xdr:row>
      <xdr:rowOff>9524</xdr:rowOff>
    </xdr:to>
    <xdr:graphicFrame macro="">
      <xdr:nvGraphicFramePr>
        <xdr:cNvPr id="3" name="Chart 2">
          <a:extLst>
            <a:ext uri="{FF2B5EF4-FFF2-40B4-BE49-F238E27FC236}">
              <a16:creationId xmlns:a16="http://schemas.microsoft.com/office/drawing/2014/main" id="{640F2E66-C8FA-4F29-900D-0188ABFCF1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28</xdr:row>
      <xdr:rowOff>0</xdr:rowOff>
    </xdr:from>
    <xdr:to>
      <xdr:col>6</xdr:col>
      <xdr:colOff>1295400</xdr:colOff>
      <xdr:row>46</xdr:row>
      <xdr:rowOff>1</xdr:rowOff>
    </xdr:to>
    <xdr:graphicFrame macro="">
      <xdr:nvGraphicFramePr>
        <xdr:cNvPr id="4" name="Chart 1">
          <a:extLst>
            <a:ext uri="{FF2B5EF4-FFF2-40B4-BE49-F238E27FC236}">
              <a16:creationId xmlns:a16="http://schemas.microsoft.com/office/drawing/2014/main" id="{958FDA67-2A44-49C5-9C94-3D116CD965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1809750</xdr:colOff>
      <xdr:row>28</xdr:row>
      <xdr:rowOff>0</xdr:rowOff>
    </xdr:from>
    <xdr:to>
      <xdr:col>8</xdr:col>
      <xdr:colOff>219075</xdr:colOff>
      <xdr:row>46</xdr:row>
      <xdr:rowOff>19051</xdr:rowOff>
    </xdr:to>
    <xdr:graphicFrame macro="">
      <xdr:nvGraphicFramePr>
        <xdr:cNvPr id="5" name="Chart 4">
          <a:extLst>
            <a:ext uri="{FF2B5EF4-FFF2-40B4-BE49-F238E27FC236}">
              <a16:creationId xmlns:a16="http://schemas.microsoft.com/office/drawing/2014/main" id="{BE81D9C9-B0A5-40A4-A84D-A469BFA847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TIN MATHIS" refreshedDate="45762.732670138888" createdVersion="8" refreshedVersion="8" minRefreshableVersion="3" recordCount="87" xr:uid="{A2419F37-63E6-4482-A55A-4D9457FBC219}">
  <cacheSource type="worksheet">
    <worksheetSource ref="A10:O97" sheet="eBay-SalesReport-Q1 2025"/>
  </cacheSource>
  <cacheFields count="15">
    <cacheField name="Listing title" numFmtId="0">
      <sharedItems count="87">
        <s v="PATRICK HENRY 4 Soup Spoons Oneida Community Stainless Betty Crocker Flatware"/>
        <s v="WM Dalton By ONEIDA BRIARWOOD Stainless Flatware 7 Teaspoons"/>
        <s v="Pandemic Reign of Cthulhu Z-Man Games - 100% Complete"/>
        <s v="Sony PlayStation 1 PS1 Gray Console Gaming System SCPH-5501 UNTESTED *READ*"/>
        <s v="Shirley Williamsburg VA Handmade Pewter Pitcher Rare with Ice Guard Holds 74 Oz"/>
        <s v="Sound N Light Animatronics “Rockin Around The Christmas Tree” Sings Lights VIDEO"/>
        <s v="1847 Rogers Bros Stainless Flatware Sea Island 36 Mixed Pcs Forks Spoons Extras"/>
        <s v="Gamewright PYRAMIX The Three-Sided Strategy Game Ages 8+ Mensa 100% COMPLETE"/>
        <s v="Lot of 7 Card &amp; Dice Games Pictionary Qwixx Sushi Go Karma Hey That’s My Fish"/>
        <s v="Musical Instruments Abstract Expressionist Painting Cubist Jazz 13x15 Framed"/>
        <s v="Interview With The Vampire by Anne Rice Second Printing Knopf Gold HCDJ"/>
        <s v="Christine by Stephen King 1st Ed First Printing Hardcover HC/DJ 1983 Horror"/>
        <s v="Set of 2 North Face Fleece Blankets 55in X 65in Fleece Camping. Blue, W/ Pocket."/>
        <s v="WM Dalton By ONEIDA BRIARWOOD Stainless Flatware 6 Salad Forks"/>
        <s v="Reed &amp; Barton Stainless Serving Utensils Brookshire Salad Roast Carving Pierced"/>
        <s v="Oneida Community Paul Revere lot of 12 stainless flatware Teaspoons Forks"/>
        <s v="International Stainless Park Manor Lot of 30 Pcs Service for 4 +Extras +Serving"/>
        <s v="Ka-Ching! The Buy The Numbers Card Game by GameWright 2007 *New &amp; Sealed*"/>
        <s v="William Morris Wey Fabric Design 1000 Piece Puzzle 50x75cm NEW SEALED"/>
        <s v="Nike Blazer Mid '77 VNTG White Pine Green Black Sneakers BQ6806-115 Men's 8.5"/>
        <s v="Sofia The First Figures Animal Friends Lot Rabbit Birds PVC Topper Disney Bundle"/>
        <s v="Mattel Telephone Tammy Doll Vintage 1994 *Please Read Description*"/>
        <s v="Fat Brain Toys Squigz 18 Piece Lot Suction Cup Building Toys Developmental Toy"/>
        <s v="5 Dansk Stacking Plates Gunnar Cyren MCM '70s Red Melamine Vintage"/>
        <s v="WEDGiTS 15 Pieces Building Block Stacking Set STEM Toy"/>
        <s v="Vintage Platonite Milk Glass Tea Cups Set Lot Of 4 Red Gold Stripe"/>
        <s v="Roberts &amp; Belk Fiddle 18/10 Stainless 2 Teaspoons 6-1/4&quot;  Glossy Heavy "/>
        <s v="Hasbro Scrabble Crossword Game Travel Ed. Zipper Case Mini Tiles 2009 Complete"/>
        <s v="Vtech Go Go Smart Wheels Replacement Animals Horse &amp; Monkey"/>
        <s v="Sesame Street Elmo's On The Go Letters Alphabet Set Complete"/>
        <s v="Glo Hill 3 Piece Carving Set Black Bakelite Handles Stainless Steel Blades MCM"/>
        <s v="Vintage 23” Doll Blonde Hair VH-25-45, RARE Arrow Plastics ca. 1960s"/>
        <s v="Reed &amp; Barton TOULOUS Stainless Select Korea Spoon, Dinner Salad Fork Flatware"/>
        <s v="Le Cadeaux French Melamine Rustic Blue Rooster Oval Serving Platter 17x12"/>
        <s v="Emma Dinner Fork Lot of 4 Pfaltzgraff and Spreader Stainless Flatware Silverware"/>
        <s v="Hisss The Colorful Snake Making Tile Game Gamewright 2020 - Complete Best Toy"/>
        <s v="Scrabble Deluxe Edition Wheels Rotating Turntable Board Travel Case COMPLETE"/>
        <s v="5 Wallace Hartford 18/10 Stainless TEASPOONS 6 1/2&quot; Glossy Center Ridge"/>
        <s v="Community Oneida Morning Star Plate 5 Round Soup Spoons"/>
        <s v="7 Pieces Allison Stanley Roberts / Rogers Stainless Steel Teaspoons Korea 6.25&quot;"/>
        <s v="Nickelodeon Unisex Pullover Hoodie Hooded Sweatshirt Gray Medium Graphic Print"/>
        <s v="Vintage Dinosaur Mixed Figure Lot Of 10 Multiple Sizes Species Toy Play Pretend"/>
        <s v="Lot of 7 - Jurassic World Dinosaur Figures and Vehicle Triceratops Raptors"/>
        <s v="Annalee Dolls 6” Spring Easter Girl Mouse Holding Basket with Egg 2008"/>
        <s v="31 Pcs Vintage Fisher Price Little People Lot of Figures Vehicles Furniture"/>
        <s v="Little People Figure Mixed Lot - 12 Figures + table Animals Farm Zoo Safari"/>
        <s v="Mattel UNO Moo! Learning Animal Farm Game Preschool Worn Hay Printed Directions"/>
        <s v="32 pcs Vintage Stainless Steel Silverware Flatware Japan UNF28 MCM Fleur de Lis"/>
        <s v="Fisher Price Loving Family Dollhouse Furniture Lot"/>
        <s v="Lot of 12 Schleich &amp; Safari Animal Figures Elephant Hippo Camel Tiger Zebra"/>
        <s v="EME Flatware Napoleon 6 Oval Soup Spoons Stainless Ivory Cream 18/10 Italy"/>
        <s v="EME Flatware Napoleon 2 Teaspoons Stainless Ivory Cream 18/10 Italy"/>
        <s v="Fisher Price Talking Boy Doll Little Mommy Baby Knows Bilingual Spanish English"/>
        <s v="American Girl Wellie Wishers WILLA Doll 14.5&quot; Red Hair Freckles Blue Nightgown"/>
        <s v="American Girl Jess McConnell With Outfit &amp; Earrings Auburn Hair Brown Eyes"/>
        <s v="Marie Grace American Girl Doll with Recital Dress &amp; Locket Retired 2011"/>
        <s v="American Girl Doll Julie Albright Blonde Hair Brown Eyes 18&quot; TLC Please Read"/>
        <s v="Yahtzee Deluxe Poker Adult Dice Card Game Hasbro-Parker Brothers Complete"/>
        <s v="Heartfelt Collectibles “Sylvester” Designed By Denise Purrington Jointed Bear"/>
        <s v="S D Scott Printing Company / Process Color Guide 1986"/>
        <s v="Imperial Flower Dance Stainless Flatware  Silverware 31 pcs Replacement"/>
        <s v="Q-bitz Visual Dexterity Cube Block Memory Pattern Family Game Mindware"/>
        <s v="Safari Ltd Prehistoric World Giganotosaurus Realistic Hand Painted Dinosaur toy"/>
        <s v="Djeco Card Game = SARDINES a Memory Game New"/>
        <s v="VILLEROY &amp; Boch LA COUPOLE Lot of 5 ~ Soup Spoons &amp; Salad Forks"/>
        <s v="Vintage 1984 Pressman THINK OMINOS Solitaire Board Game - 100% Complete in Box"/>
        <s v="Vintage 1988 Fisher Price Activity Center Baby Toddler Toy Crib Busy Box"/>
        <s v="Littlest Pet Shop Lot of 3- Turtle 1009, Iguana 374, &amp; Gecko 492 Hasbro"/>
        <s v="Brush A Loves TYCO VTG 1987 Purple Pink Teal Mirror Brush"/>
        <s v="1847 Roger’s Bros IS Remembrance Silverware Flatware Set 93 Pc Lot Silverplate"/>
        <s v="Vtg Conch Sea Shell Needlepoint Framed Wall Art Nautical Beach Stitched Textile "/>
        <s v="1847 Rogers Silverplate Flatware REMEMBRANCE 70 Pcs Svc for 11+ in Chest"/>
        <s v="LITTLEST PET SHOP Biggest Littlest Playhouse REPLACEMENT SIGN TURN KEY Hasbro"/>
        <s v="8 Pieces Allison Stanley Roberts / Rogers Stainless Steel Teaspoons Korea 6.25&quot;"/>
        <s v="American Girl Doll 2008 Pleasant Company 18&quot; Long Black Hair Brown Eyes"/>
        <s v="4 Wallace Hartford 18/10 Stainless TEASPOONS 6 1/2&quot; Glossy Center Ridge"/>
        <s v="Addy American Girl doll Dark Skin Black African American Historical No Clothes"/>
        <s v="American Girl Doll 2014 Grace Thomas 18&quot; Freckles Blue Eyes Brown Hair"/>
        <s v="Oneida Community Chatelaine Stainless Flatware Dinner Forks Set Of 6"/>
        <s v="60 Pieces Oneida Raphael Distinction Deluxe Stainless Service for 8+"/>
        <s v="Magna Tiles Play Mags Lot of 59 Pieces Shapes Magnetic STEM Building Toys"/>
        <s v="S.S. United States Lines Dinner Fork International Silver Manhattan Pattern"/>
        <s v="Vintage crewel YARN ART fireplace winter  Embroidery Needlework Framed cat "/>
        <s v="2 Salad Forks Towle Supreme Cutlery EPOQUE 18/8 Stainless Japan"/>
        <s v="Sigvard Bernadotte Brass cutlery Flatware Set Scandinavian 32 Pieces MCM Style"/>
        <s v="VTG Bonnie Jean Infant Girl Dress Puff Sleeves Daisy Flowers Blue White"/>
        <s v="Lot of 3 Vintage Baby Girl Blue Hand Smocked Dresses Infant Polly Flinders"/>
      </sharedItems>
    </cacheField>
    <cacheField name="Store category" numFmtId="0">
      <sharedItems count="10">
        <s v="Flatware"/>
        <s v="Toys and Games"/>
        <s v="Electronics"/>
        <s v="Kitchen"/>
        <s v="Holiday"/>
        <s v="Art"/>
        <s v="Books"/>
        <s v="Home Goods"/>
        <s v="Shoes"/>
        <s v="Clothing"/>
      </sharedItems>
    </cacheField>
    <cacheField name="Quantity _x000a_sold" numFmtId="0">
      <sharedItems containsSemiMixedTypes="0" containsString="0" containsNumber="1" containsInteger="1" minValue="1" maxValue="2"/>
    </cacheField>
    <cacheField name="Item sales" numFmtId="8">
      <sharedItems containsSemiMixedTypes="0" containsString="0" containsNumber="1" minValue="0" maxValue="225"/>
    </cacheField>
    <cacheField name="Price Range (Low / Mid / High)" numFmtId="8">
      <sharedItems count="3">
        <s v="Mid"/>
        <s v="Low"/>
        <s v="High"/>
      </sharedItems>
    </cacheField>
    <cacheField name="Shipping and handling paid by buyer to you" numFmtId="8">
      <sharedItems containsSemiMixedTypes="0" containsString="0" containsNumber="1" minValue="3.96" maxValue="19.579999999999998"/>
    </cacheField>
    <cacheField name="Final value fees" numFmtId="8">
      <sharedItems containsSemiMixedTypes="0" containsString="0" containsNumber="1" minValue="1.86" maxValue="32.28"/>
    </cacheField>
    <cacheField name="Promoted Listings - General fees" numFmtId="8">
      <sharedItems containsSemiMixedTypes="0" containsString="0" containsNumber="1" minValue="0" maxValue="3.17"/>
    </cacheField>
    <cacheField name="International fees" numFmtId="8">
      <sharedItems containsSemiMixedTypes="0" containsString="0" containsNumber="1" minValue="0" maxValue="1.24"/>
    </cacheField>
    <cacheField name="Fee credits" numFmtId="8">
      <sharedItems containsSemiMixedTypes="0" containsString="0" containsNumber="1" minValue="0" maxValue="25.12"/>
    </cacheField>
    <cacheField name="Shipping labels cost (Amount you paid to buy shipping labels on eBay)" numFmtId="8">
      <sharedItems containsSemiMixedTypes="0" containsString="0" containsNumber="1" minValue="0" maxValue="18.850000000000001"/>
    </cacheField>
    <cacheField name="Cost of Goods" numFmtId="0">
      <sharedItems containsSemiMixedTypes="0" containsString="0" containsNumber="1" minValue="0" maxValue="30"/>
    </cacheField>
    <cacheField name="Total Cost (COG + Shipping + Fees )" numFmtId="8">
      <sharedItems containsSemiMixedTypes="0" containsString="0" containsNumber="1" minValue="3.11" maxValue="69.59"/>
    </cacheField>
    <cacheField name="Total Profit" numFmtId="8">
      <sharedItems containsSemiMixedTypes="0" containsString="0" containsNumber="1" minValue="-12.04" maxValue="172.27999999999997"/>
    </cacheField>
    <cacheField name="ROI" numFmtId="0">
      <sharedItems containsSemiMixedTypes="0" containsString="0" containsNumber="1" minValue="-0.29326799071447002" maxValue="4.954983922829582" count="87">
        <n v="0.90889132821075758"/>
        <n v="1.1783235451147889"/>
        <n v="0.41536458333333354"/>
        <n v="-0.29326799071447002"/>
        <n v="0.89710332900994372"/>
        <n v="0.67427701674277007"/>
        <n v="1.5862068965517238"/>
        <n v="0.17439812096300639"/>
        <n v="0.7857142857142857"/>
        <n v="0.51665243381725023"/>
        <n v="1.1244444444444446"/>
        <n v="1.4380704041720986"/>
        <n v="0.53548728813559288"/>
        <n v="1.582278481012658"/>
        <n v="0.87460815047021945"/>
        <n v="1.8292237442922377"/>
        <n v="0.54232917920068768"/>
        <n v="1.1782178217821784"/>
        <n v="0.129737609329446"/>
        <n v="0.30890052356020931"/>
        <n v="0.49855907780979825"/>
        <n v="0.50259067357512988"/>
        <n v="0.40863787375415278"/>
        <n v="0.51042324699936825"/>
        <n v="0.90476190476190488"/>
        <n v="0.25064069707842113"/>
        <n v="1.3548387096774193"/>
        <n v="0.46722454672245461"/>
        <n v="0.52249134948096876"/>
        <n v="0.6569069069069069"/>
        <n v="0.93156732891832217"/>
        <n v="0.24914908100748809"/>
        <n v="1.1503759398496238"/>
        <n v="0.38867438867438847"/>
        <n v="0.94384449244060475"/>
        <n v="0.88490898414562535"/>
        <n v="0.86554192229038873"/>
        <n v="1.4084934277047521"/>
        <n v="0.64137931034482754"/>
        <n v="1.0277777777777779"/>
        <n v="0.40979591836734691"/>
        <n v="0.25427682737169516"/>
        <n v="0.36111111111111088"/>
        <n v="0.78240302743613999"/>
        <n v="0.78473581213307231"/>
        <n v="-1.4833759590792795E-2"/>
        <n v="0.58717201166180766"/>
        <n v="1.4068136272545091"/>
        <n v="0.55664585191793026"/>
        <n v="1.2245614035087717"/>
        <n v="-5.3675048355899396E-2"/>
        <n v="1.043478260869565"/>
        <n v="1.2984395318595581"/>
        <n v="0.28715475668566404"/>
        <n v="0.19577907498877412"/>
        <n v="0.40084065724111556"/>
        <n v="5.5658627087198362E-2"/>
        <n v="0.548098434004474"/>
        <n v="1.1916757940854326"/>
        <n v="2.1588992454505105"/>
        <n v="0.92953367875647708"/>
        <n v="0.58213984835720323"/>
        <n v="0.470160116448326"/>
        <n v="1.0149516270888301"/>
        <n v="1.9556344276841175"/>
        <n v="0.7675879396984927"/>
        <n v="1.0346820809248556"/>
        <n v="0.76515151515151525"/>
        <n v="1.4008589835361491"/>
        <n v="-0.24186420249096019"/>
        <n v="1.0976236351958892"/>
        <n v="1.6784020692628248"/>
        <n v="1.0785413744740533"/>
        <n v="1.733075435203095"/>
        <n v="1.3283811475409839"/>
        <n v="1.0594277329420396"/>
        <n v="0.48484848484848475"/>
        <n v="0.26313052522100899"/>
        <n v="1.761478163493841"/>
        <n v="1.8614130434782603"/>
        <n v="0.96253724989357159"/>
        <n v="1.6057441253263709"/>
        <n v="0.83637984841729818"/>
        <n v="1.3694779116465865"/>
        <n v="2.7737884398647554"/>
        <n v="4.954983922829582"/>
        <n v="2.08156028368794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
  <r>
    <x v="0"/>
    <x v="0"/>
    <n v="2"/>
    <n v="21.6"/>
    <x v="0"/>
    <n v="8.7200000000000006"/>
    <n v="8.9700000000000006"/>
    <n v="0.53"/>
    <n v="0"/>
    <n v="4.46"/>
    <n v="8.7200000000000006"/>
    <n v="0"/>
    <n v="18.22"/>
    <n v="16.560000000000002"/>
    <x v="0"/>
  </r>
  <r>
    <x v="1"/>
    <x v="0"/>
    <n v="2"/>
    <n v="28.8"/>
    <x v="0"/>
    <n v="12"/>
    <n v="6.65"/>
    <n v="0.44"/>
    <n v="0"/>
    <n v="0"/>
    <n v="9.14"/>
    <n v="2.5"/>
    <n v="18.73"/>
    <n v="22.069999999999997"/>
    <x v="1"/>
  </r>
  <r>
    <x v="2"/>
    <x v="1"/>
    <n v="1"/>
    <n v="15"/>
    <x v="0"/>
    <n v="6.74"/>
    <n v="3.51"/>
    <n v="0.47"/>
    <n v="0"/>
    <n v="0"/>
    <n v="6.39"/>
    <n v="4.99"/>
    <n v="15.36"/>
    <n v="6.3800000000000026"/>
    <x v="2"/>
  </r>
  <r>
    <x v="3"/>
    <x v="2"/>
    <n v="1"/>
    <n v="14.4"/>
    <x v="1"/>
    <n v="13"/>
    <n v="4.2300000000000004"/>
    <n v="0.57999999999999996"/>
    <n v="0"/>
    <n v="0"/>
    <n v="13.96"/>
    <n v="20"/>
    <n v="38.770000000000003"/>
    <n v="-11.370000000000005"/>
    <x v="3"/>
  </r>
  <r>
    <x v="4"/>
    <x v="3"/>
    <n v="1"/>
    <n v="32"/>
    <x v="0"/>
    <n v="11.88"/>
    <n v="6.61"/>
    <n v="0.94"/>
    <n v="0"/>
    <n v="0"/>
    <n v="11.08"/>
    <n v="4.5"/>
    <n v="23.130000000000003"/>
    <n v="20.75"/>
    <x v="4"/>
  </r>
  <r>
    <x v="5"/>
    <x v="4"/>
    <n v="1"/>
    <n v="12"/>
    <x v="1"/>
    <n v="10"/>
    <n v="3.52"/>
    <n v="0"/>
    <n v="0"/>
    <n v="0"/>
    <n v="6.63"/>
    <n v="2.99"/>
    <n v="13.14"/>
    <n v="8.86"/>
    <x v="5"/>
  </r>
  <r>
    <x v="6"/>
    <x v="0"/>
    <n v="1"/>
    <n v="50"/>
    <x v="2"/>
    <n v="10"/>
    <n v="8.99"/>
    <n v="1.3"/>
    <n v="0"/>
    <n v="0"/>
    <n v="8.92"/>
    <n v="3.99"/>
    <n v="23.200000000000003"/>
    <n v="36.799999999999997"/>
    <x v="6"/>
  </r>
  <r>
    <x v="7"/>
    <x v="1"/>
    <n v="1"/>
    <n v="10"/>
    <x v="1"/>
    <n v="10"/>
    <n v="3.32"/>
    <n v="0.44"/>
    <n v="0"/>
    <n v="0"/>
    <n v="9.52"/>
    <n v="3.75"/>
    <n v="17.03"/>
    <n v="2.9699999999999989"/>
    <x v="7"/>
  </r>
  <r>
    <x v="8"/>
    <x v="1"/>
    <n v="1"/>
    <n v="15"/>
    <x v="0"/>
    <n v="10"/>
    <n v="3.83"/>
    <n v="0.52"/>
    <n v="0"/>
    <n v="0"/>
    <n v="6.65"/>
    <n v="3"/>
    <n v="14"/>
    <n v="11"/>
    <x v="8"/>
  </r>
  <r>
    <x v="9"/>
    <x v="5"/>
    <n v="1"/>
    <n v="21.6"/>
    <x v="0"/>
    <n v="13.92"/>
    <n v="5.4"/>
    <n v="0.75"/>
    <n v="0"/>
    <n v="0"/>
    <n v="13.28"/>
    <n v="3.99"/>
    <n v="23.42"/>
    <n v="12.100000000000001"/>
    <x v="9"/>
  </r>
  <r>
    <x v="10"/>
    <x v="6"/>
    <n v="1"/>
    <n v="30"/>
    <x v="0"/>
    <n v="8.24"/>
    <n v="6.52"/>
    <n v="0.82"/>
    <n v="0"/>
    <n v="0"/>
    <n v="7.67"/>
    <n v="2.99"/>
    <n v="18"/>
    <n v="20.240000000000002"/>
    <x v="10"/>
  </r>
  <r>
    <x v="11"/>
    <x v="6"/>
    <n v="1"/>
    <n v="31"/>
    <x v="0"/>
    <n v="6.4"/>
    <n v="6.28"/>
    <n v="0"/>
    <n v="0"/>
    <n v="0"/>
    <n v="6.07"/>
    <n v="2.99"/>
    <n v="15.340000000000002"/>
    <n v="22.059999999999995"/>
    <x v="11"/>
  </r>
  <r>
    <x v="12"/>
    <x v="7"/>
    <n v="1"/>
    <n v="38.4"/>
    <x v="2"/>
    <n v="19.579999999999998"/>
    <n v="8.7200000000000006"/>
    <n v="1.26"/>
    <n v="0"/>
    <n v="0"/>
    <n v="17.78"/>
    <n v="10"/>
    <n v="37.760000000000005"/>
    <n v="20.219999999999992"/>
    <x v="12"/>
  </r>
  <r>
    <x v="13"/>
    <x v="0"/>
    <n v="1"/>
    <n v="14.4"/>
    <x v="1"/>
    <n v="6"/>
    <n v="3.28"/>
    <n v="0"/>
    <n v="0"/>
    <n v="0"/>
    <n v="4.62"/>
    <n v="0"/>
    <n v="7.9"/>
    <n v="12.499999999999998"/>
    <x v="13"/>
  </r>
  <r>
    <x v="14"/>
    <x v="0"/>
    <n v="1"/>
    <n v="22.4"/>
    <x v="0"/>
    <n v="7.5"/>
    <n v="4.75"/>
    <n v="0.66"/>
    <n v="0"/>
    <n v="0"/>
    <n v="7.54"/>
    <n v="3"/>
    <n v="15.95"/>
    <n v="13.95"/>
    <x v="14"/>
  </r>
  <r>
    <x v="15"/>
    <x v="0"/>
    <n v="1"/>
    <n v="25"/>
    <x v="0"/>
    <n v="5.98"/>
    <n v="4.7699999999999996"/>
    <n v="0.66"/>
    <n v="0"/>
    <n v="0"/>
    <n v="5.52"/>
    <n v="0"/>
    <n v="10.95"/>
    <n v="20.03"/>
    <x v="15"/>
  </r>
  <r>
    <x v="16"/>
    <x v="0"/>
    <n v="1"/>
    <n v="24"/>
    <x v="0"/>
    <n v="11.89"/>
    <n v="5.16"/>
    <n v="0"/>
    <n v="0"/>
    <n v="0"/>
    <n v="10.119999999999999"/>
    <n v="7.99"/>
    <n v="23.27"/>
    <n v="12.620000000000001"/>
    <x v="16"/>
  </r>
  <r>
    <x v="17"/>
    <x v="1"/>
    <n v="1"/>
    <n v="16"/>
    <x v="0"/>
    <n v="6"/>
    <n v="3.53"/>
    <n v="0"/>
    <n v="0"/>
    <n v="0"/>
    <n v="4.57"/>
    <n v="2"/>
    <n v="10.1"/>
    <n v="11.9"/>
    <x v="17"/>
  </r>
  <r>
    <x v="18"/>
    <x v="1"/>
    <n v="1"/>
    <n v="8"/>
    <x v="1"/>
    <n v="7.5"/>
    <n v="2.4500000000000002"/>
    <n v="0"/>
    <n v="0"/>
    <n v="0"/>
    <n v="6.28"/>
    <n v="4.99"/>
    <n v="13.72"/>
    <n v="1.7799999999999994"/>
    <x v="18"/>
  </r>
  <r>
    <x v="19"/>
    <x v="8"/>
    <n v="1"/>
    <n v="15"/>
    <x v="0"/>
    <n v="10"/>
    <n v="3.71"/>
    <n v="0.5"/>
    <n v="0"/>
    <n v="0"/>
    <n v="6.4"/>
    <n v="8.49"/>
    <n v="19.100000000000001"/>
    <n v="5.8999999999999986"/>
    <x v="19"/>
  </r>
  <r>
    <x v="20"/>
    <x v="1"/>
    <n v="1"/>
    <n v="6.4"/>
    <x v="1"/>
    <n v="4"/>
    <n v="1.86"/>
    <n v="0"/>
    <n v="0"/>
    <n v="0"/>
    <n v="4.08"/>
    <n v="1"/>
    <n v="6.94"/>
    <n v="3.46"/>
    <x v="20"/>
  </r>
  <r>
    <x v="21"/>
    <x v="1"/>
    <n v="1"/>
    <n v="14.4"/>
    <x v="1"/>
    <n v="11.7"/>
    <n v="4.1399999999999997"/>
    <n v="0.56999999999999995"/>
    <n v="0"/>
    <n v="0"/>
    <n v="10.67"/>
    <n v="1.99"/>
    <n v="17.369999999999997"/>
    <n v="8.730000000000004"/>
    <x v="21"/>
  </r>
  <r>
    <x v="22"/>
    <x v="1"/>
    <n v="1"/>
    <n v="9.6"/>
    <x v="1"/>
    <n v="7.36"/>
    <n v="2.72"/>
    <n v="0"/>
    <n v="0"/>
    <n v="0"/>
    <n v="6.25"/>
    <n v="3.07"/>
    <n v="12.040000000000001"/>
    <n v="4.92"/>
    <x v="22"/>
  </r>
  <r>
    <x v="23"/>
    <x v="3"/>
    <n v="1"/>
    <n v="16"/>
    <x v="0"/>
    <n v="7.91"/>
    <n v="3.7"/>
    <n v="0"/>
    <n v="0"/>
    <n v="0"/>
    <n v="7.63"/>
    <n v="4.5"/>
    <n v="15.83"/>
    <n v="8.08"/>
    <x v="23"/>
  </r>
  <r>
    <x v="24"/>
    <x v="1"/>
    <n v="1"/>
    <n v="14.4"/>
    <x v="1"/>
    <n v="6.4"/>
    <n v="3.28"/>
    <n v="0.43"/>
    <n v="0"/>
    <n v="0"/>
    <n v="6.21"/>
    <n v="1"/>
    <n v="10.92"/>
    <n v="9.8800000000000008"/>
    <x v="24"/>
  </r>
  <r>
    <x v="25"/>
    <x v="3"/>
    <n v="1"/>
    <n v="14.4"/>
    <x v="1"/>
    <n v="10"/>
    <n v="3.81"/>
    <n v="0"/>
    <n v="0"/>
    <n v="0"/>
    <n v="11.71"/>
    <n v="3.99"/>
    <n v="19.510000000000002"/>
    <n v="4.889999999999997"/>
    <x v="25"/>
  </r>
  <r>
    <x v="26"/>
    <x v="0"/>
    <n v="1"/>
    <n v="15"/>
    <x v="0"/>
    <n v="4.71"/>
    <n v="3.23"/>
    <n v="0.43"/>
    <n v="0"/>
    <n v="0"/>
    <n v="4.71"/>
    <n v="0"/>
    <n v="8.370000000000001"/>
    <n v="11.34"/>
    <x v="26"/>
  </r>
  <r>
    <x v="27"/>
    <x v="1"/>
    <n v="1"/>
    <n v="12.8"/>
    <x v="1"/>
    <n v="8.24"/>
    <n v="3.26"/>
    <n v="0.42"/>
    <n v="0"/>
    <n v="0"/>
    <n v="7.67"/>
    <n v="2.99"/>
    <n v="14.34"/>
    <n v="6.6999999999999993"/>
    <x v="27"/>
  </r>
  <r>
    <x v="28"/>
    <x v="1"/>
    <n v="1"/>
    <n v="7.2"/>
    <x v="1"/>
    <n v="6"/>
    <n v="2.2999999999999998"/>
    <n v="0.28000000000000003"/>
    <n v="0"/>
    <n v="0"/>
    <n v="5.09"/>
    <n v="1"/>
    <n v="8.67"/>
    <n v="4.5299999999999994"/>
    <x v="28"/>
  </r>
  <r>
    <x v="29"/>
    <x v="1"/>
    <n v="1"/>
    <n v="12.8"/>
    <x v="1"/>
    <n v="9.27"/>
    <n v="3.66"/>
    <n v="0"/>
    <n v="0"/>
    <n v="0"/>
    <n v="7.67"/>
    <n v="1.99"/>
    <n v="13.32"/>
    <n v="8.75"/>
    <x v="29"/>
  </r>
  <r>
    <x v="30"/>
    <x v="3"/>
    <n v="1"/>
    <n v="10"/>
    <x v="1"/>
    <n v="7.5"/>
    <n v="2.99"/>
    <n v="0"/>
    <n v="0"/>
    <n v="0"/>
    <n v="6.07"/>
    <n v="0"/>
    <n v="9.06"/>
    <n v="8.44"/>
    <x v="30"/>
  </r>
  <r>
    <x v="31"/>
    <x v="1"/>
    <n v="1"/>
    <n v="18"/>
    <x v="0"/>
    <n v="18.7"/>
    <n v="5.39"/>
    <n v="0.73"/>
    <n v="0"/>
    <n v="0"/>
    <n v="13.27"/>
    <n v="9.99"/>
    <n v="29.380000000000003"/>
    <n v="7.32"/>
    <x v="31"/>
  </r>
  <r>
    <x v="32"/>
    <x v="0"/>
    <n v="1"/>
    <n v="18.239999999999998"/>
    <x v="0"/>
    <n v="7.5"/>
    <n v="4.1500000000000004"/>
    <n v="0"/>
    <n v="0"/>
    <n v="0"/>
    <n v="6.82"/>
    <n v="1"/>
    <n v="11.97"/>
    <n v="13.769999999999998"/>
    <x v="32"/>
  </r>
  <r>
    <x v="33"/>
    <x v="3"/>
    <n v="1"/>
    <n v="13"/>
    <x v="1"/>
    <n v="8.58"/>
    <n v="3.58"/>
    <n v="0"/>
    <n v="0.39"/>
    <n v="0"/>
    <n v="8.58"/>
    <n v="2.99"/>
    <n v="15.540000000000001"/>
    <n v="6.0399999999999974"/>
    <x v="33"/>
  </r>
  <r>
    <x v="34"/>
    <x v="0"/>
    <n v="1"/>
    <n v="12"/>
    <x v="1"/>
    <n v="6"/>
    <n v="2.95"/>
    <n v="0"/>
    <n v="0"/>
    <n v="0"/>
    <n v="5.31"/>
    <n v="1"/>
    <n v="9.26"/>
    <n v="8.74"/>
    <x v="34"/>
  </r>
  <r>
    <x v="35"/>
    <x v="1"/>
    <n v="1"/>
    <n v="22.1"/>
    <x v="0"/>
    <n v="10"/>
    <n v="4.9800000000000004"/>
    <n v="0.67"/>
    <n v="0"/>
    <n v="0"/>
    <n v="9.39"/>
    <n v="1.99"/>
    <n v="17.03"/>
    <n v="15.07"/>
    <x v="35"/>
  </r>
  <r>
    <x v="36"/>
    <x v="1"/>
    <n v="1"/>
    <n v="25"/>
    <x v="0"/>
    <n v="11.49"/>
    <n v="5.71"/>
    <n v="0"/>
    <n v="0"/>
    <n v="0"/>
    <n v="11.35"/>
    <n v="2.5"/>
    <n v="19.559999999999999"/>
    <n v="16.930000000000003"/>
    <x v="36"/>
  </r>
  <r>
    <x v="37"/>
    <x v="0"/>
    <n v="1"/>
    <n v="17"/>
    <x v="0"/>
    <n v="6.82"/>
    <n v="3.82"/>
    <n v="0.5"/>
    <n v="0"/>
    <n v="0"/>
    <n v="4.57"/>
    <n v="1"/>
    <n v="9.89"/>
    <n v="13.93"/>
    <x v="37"/>
  </r>
  <r>
    <x v="38"/>
    <x v="0"/>
    <n v="1"/>
    <n v="12.75"/>
    <x v="1"/>
    <n v="6.29"/>
    <n v="3.09"/>
    <n v="0"/>
    <n v="0"/>
    <n v="0"/>
    <n v="4.5199999999999996"/>
    <n v="3.99"/>
    <n v="11.6"/>
    <n v="7.4399999999999995"/>
    <x v="38"/>
  </r>
  <r>
    <x v="39"/>
    <x v="0"/>
    <n v="1"/>
    <n v="17"/>
    <x v="0"/>
    <n v="6.36"/>
    <n v="3.81"/>
    <n v="0.5"/>
    <n v="0"/>
    <n v="0"/>
    <n v="5.21"/>
    <n v="2"/>
    <n v="11.52"/>
    <n v="11.84"/>
    <x v="39"/>
  </r>
  <r>
    <x v="40"/>
    <x v="9"/>
    <n v="1"/>
    <n v="9.6"/>
    <x v="1"/>
    <n v="7.67"/>
    <n v="2.89"/>
    <n v="0"/>
    <n v="0"/>
    <n v="0"/>
    <n v="7.36"/>
    <n v="2"/>
    <n v="12.25"/>
    <n v="5.0199999999999996"/>
    <x v="40"/>
  </r>
  <r>
    <x v="41"/>
    <x v="1"/>
    <n v="1"/>
    <n v="9.6"/>
    <x v="1"/>
    <n v="6.53"/>
    <n v="2.73"/>
    <n v="0"/>
    <n v="0"/>
    <n v="0"/>
    <n v="6.53"/>
    <n v="3.6"/>
    <n v="12.86"/>
    <n v="3.2699999999999996"/>
    <x v="41"/>
  </r>
  <r>
    <x v="42"/>
    <x v="1"/>
    <n v="1"/>
    <n v="12"/>
    <x v="1"/>
    <n v="8.58"/>
    <n v="3.47"/>
    <n v="0"/>
    <n v="0"/>
    <n v="0"/>
    <n v="8.58"/>
    <n v="3.07"/>
    <n v="15.120000000000001"/>
    <n v="5.4599999999999973"/>
    <x v="42"/>
  </r>
  <r>
    <x v="43"/>
    <x v="4"/>
    <n v="1"/>
    <n v="14.4"/>
    <x v="1"/>
    <n v="4.4400000000000004"/>
    <n v="3.13"/>
    <n v="0"/>
    <n v="0"/>
    <n v="0"/>
    <n v="4.4400000000000004"/>
    <n v="3"/>
    <n v="10.57"/>
    <n v="8.27"/>
    <x v="43"/>
  </r>
  <r>
    <x v="44"/>
    <x v="1"/>
    <n v="1"/>
    <n v="20"/>
    <x v="0"/>
    <n v="7.36"/>
    <n v="4.38"/>
    <n v="0.59"/>
    <n v="0"/>
    <n v="0"/>
    <n v="7.36"/>
    <n v="3"/>
    <n v="15.33"/>
    <n v="12.03"/>
    <x v="44"/>
  </r>
  <r>
    <x v="45"/>
    <x v="1"/>
    <n v="1"/>
    <n v="11.9"/>
    <x v="1"/>
    <n v="7.36"/>
    <n v="3.21"/>
    <n v="0.62"/>
    <n v="0"/>
    <n v="0"/>
    <n v="7.36"/>
    <n v="8.36"/>
    <n v="19.55"/>
    <n v="-0.28999999999999915"/>
    <x v="45"/>
  </r>
  <r>
    <x v="46"/>
    <x v="1"/>
    <n v="1"/>
    <n v="16.149999999999999"/>
    <x v="0"/>
    <n v="11.07"/>
    <n v="4.29"/>
    <n v="0.86"/>
    <n v="0"/>
    <n v="0"/>
    <n v="10"/>
    <n v="2"/>
    <n v="17.149999999999999"/>
    <n v="10.07"/>
    <x v="46"/>
  </r>
  <r>
    <x v="47"/>
    <x v="0"/>
    <n v="1"/>
    <n v="29.75"/>
    <x v="0"/>
    <n v="6.28"/>
    <n v="5.69"/>
    <n v="0"/>
    <n v="0"/>
    <n v="0"/>
    <n v="6.28"/>
    <n v="3"/>
    <n v="14.97"/>
    <n v="21.060000000000002"/>
    <x v="47"/>
  </r>
  <r>
    <x v="48"/>
    <x v="1"/>
    <n v="1"/>
    <n v="11"/>
    <x v="1"/>
    <n v="6.45"/>
    <n v="2.85"/>
    <n v="0"/>
    <n v="0"/>
    <n v="0"/>
    <n v="6.36"/>
    <n v="2"/>
    <n v="11.21"/>
    <n v="6.2399999999999984"/>
    <x v="48"/>
  </r>
  <r>
    <x v="49"/>
    <x v="1"/>
    <n v="1"/>
    <n v="18"/>
    <x v="0"/>
    <n v="7.36"/>
    <n v="4.04"/>
    <n v="0"/>
    <n v="0"/>
    <n v="0"/>
    <n v="7.36"/>
    <n v="0"/>
    <n v="11.4"/>
    <n v="13.959999999999999"/>
    <x v="49"/>
  </r>
  <r>
    <x v="50"/>
    <x v="0"/>
    <n v="1"/>
    <n v="29.75"/>
    <x v="0"/>
    <n v="9.39"/>
    <n v="5.84"/>
    <n v="0.83"/>
    <n v="0"/>
    <n v="0"/>
    <n v="4.6900000000000004"/>
    <n v="30"/>
    <n v="41.36"/>
    <n v="-2.2199999999999989"/>
    <x v="50"/>
  </r>
  <r>
    <x v="51"/>
    <x v="0"/>
    <n v="1"/>
    <n v="10.199999999999999"/>
    <x v="1"/>
    <n v="4.84"/>
    <n v="2.35"/>
    <n v="0.32"/>
    <n v="0"/>
    <n v="0"/>
    <n v="4.6900000000000004"/>
    <n v="0"/>
    <n v="7.36"/>
    <n v="7.6799999999999988"/>
    <x v="51"/>
  </r>
  <r>
    <x v="52"/>
    <x v="1"/>
    <n v="1"/>
    <n v="28.9"/>
    <x v="0"/>
    <n v="6.45"/>
    <n v="5.59"/>
    <n v="0.76"/>
    <n v="0"/>
    <n v="0"/>
    <n v="6.53"/>
    <n v="2.5"/>
    <n v="15.379999999999999"/>
    <n v="19.970000000000002"/>
    <x v="52"/>
  </r>
  <r>
    <x v="53"/>
    <x v="1"/>
    <n v="1"/>
    <n v="18.7"/>
    <x v="0"/>
    <n v="10.66"/>
    <n v="4.7300000000000004"/>
    <n v="0"/>
    <n v="0"/>
    <n v="0"/>
    <n v="10.09"/>
    <n v="7.99"/>
    <n v="22.810000000000002"/>
    <n v="6.5499999999999972"/>
    <x v="53"/>
  </r>
  <r>
    <x v="54"/>
    <x v="1"/>
    <n v="1"/>
    <n v="46.75"/>
    <x v="2"/>
    <n v="6.51"/>
    <n v="8.0399999999999991"/>
    <n v="0"/>
    <n v="0"/>
    <n v="0"/>
    <n v="6.51"/>
    <n v="29.99"/>
    <n v="44.54"/>
    <n v="8.7199999999999989"/>
    <x v="54"/>
  </r>
  <r>
    <x v="55"/>
    <x v="1"/>
    <n v="1"/>
    <n v="63.75"/>
    <x v="2"/>
    <n v="9.57"/>
    <n v="11.19"/>
    <n v="1.59"/>
    <n v="0"/>
    <n v="0"/>
    <n v="9.57"/>
    <n v="29.99"/>
    <n v="52.34"/>
    <n v="20.97999999999999"/>
    <x v="55"/>
  </r>
  <r>
    <x v="56"/>
    <x v="1"/>
    <n v="1"/>
    <n v="29.75"/>
    <x v="0"/>
    <n v="10.08"/>
    <n v="6.15"/>
    <n v="0"/>
    <n v="0"/>
    <n v="0"/>
    <n v="10.08"/>
    <n v="21.5"/>
    <n v="37.730000000000004"/>
    <n v="2.0999999999999943"/>
    <x v="56"/>
  </r>
  <r>
    <x v="57"/>
    <x v="1"/>
    <n v="1"/>
    <n v="20.399999999999999"/>
    <x v="0"/>
    <n v="7.28"/>
    <n v="4.4800000000000004"/>
    <n v="0.9"/>
    <n v="0"/>
    <n v="0"/>
    <n v="6.51"/>
    <n v="5.99"/>
    <n v="17.880000000000003"/>
    <n v="9.7999999999999972"/>
    <x v="57"/>
  </r>
  <r>
    <x v="58"/>
    <x v="1"/>
    <n v="1"/>
    <n v="46.75"/>
    <x v="2"/>
    <n v="13.28"/>
    <n v="9.06"/>
    <n v="1.27"/>
    <n v="0"/>
    <n v="0"/>
    <n v="11.07"/>
    <n v="5.99"/>
    <n v="27.39"/>
    <n v="32.64"/>
    <x v="58"/>
  </r>
  <r>
    <x v="59"/>
    <x v="6"/>
    <n v="1"/>
    <n v="63.75"/>
    <x v="2"/>
    <n v="7.42"/>
    <n v="11.9"/>
    <n v="0"/>
    <n v="1.24"/>
    <n v="0"/>
    <n v="6.4"/>
    <n v="2.99"/>
    <n v="22.53"/>
    <n v="48.64"/>
    <x v="59"/>
  </r>
  <r>
    <x v="60"/>
    <x v="0"/>
    <n v="1"/>
    <n v="29"/>
    <x v="0"/>
    <n v="8.24"/>
    <n v="5.77"/>
    <n v="0"/>
    <n v="0"/>
    <n v="0"/>
    <n v="7.54"/>
    <n v="5.99"/>
    <n v="19.299999999999997"/>
    <n v="17.940000000000005"/>
    <x v="60"/>
  </r>
  <r>
    <x v="61"/>
    <x v="1"/>
    <n v="1"/>
    <n v="10.199999999999999"/>
    <x v="1"/>
    <n v="8.58"/>
    <n v="3.21"/>
    <n v="0"/>
    <n v="0"/>
    <n v="0"/>
    <n v="7.67"/>
    <n v="0.99"/>
    <n v="11.87"/>
    <n v="6.9100000000000019"/>
    <x v="61"/>
  </r>
  <r>
    <x v="62"/>
    <x v="1"/>
    <n v="1"/>
    <n v="10.199999999999999"/>
    <x v="1"/>
    <n v="10"/>
    <n v="3.31"/>
    <n v="0"/>
    <n v="0"/>
    <n v="0"/>
    <n v="7.36"/>
    <n v="3.07"/>
    <n v="13.74"/>
    <n v="6.4599999999999991"/>
    <x v="62"/>
  </r>
  <r>
    <x v="63"/>
    <x v="1"/>
    <n v="1"/>
    <n v="17"/>
    <x v="0"/>
    <n v="5.91"/>
    <n v="3.72"/>
    <n v="0"/>
    <n v="0"/>
    <n v="0"/>
    <n v="5.66"/>
    <n v="1.99"/>
    <n v="11.370000000000001"/>
    <n v="11.54"/>
    <x v="63"/>
  </r>
  <r>
    <x v="64"/>
    <x v="0"/>
    <n v="1"/>
    <n v="28"/>
    <x v="0"/>
    <n v="5.31"/>
    <n v="5.25"/>
    <n v="0.71"/>
    <n v="0"/>
    <n v="0"/>
    <n v="5.31"/>
    <n v="0"/>
    <n v="11.27"/>
    <n v="22.040000000000003"/>
    <x v="64"/>
  </r>
  <r>
    <x v="65"/>
    <x v="1"/>
    <n v="1"/>
    <n v="8.07"/>
    <x v="1"/>
    <n v="6"/>
    <n v="2.44"/>
    <n v="0"/>
    <n v="0"/>
    <n v="0"/>
    <n v="4.5199999999999996"/>
    <n v="1"/>
    <n v="7.9599999999999991"/>
    <n v="6.1100000000000012"/>
    <x v="65"/>
  </r>
  <r>
    <x v="66"/>
    <x v="1"/>
    <n v="1"/>
    <n v="27.2"/>
    <x v="0"/>
    <n v="8"/>
    <n v="5.41"/>
    <n v="0.74"/>
    <n v="0"/>
    <n v="0"/>
    <n v="7.16"/>
    <n v="3.99"/>
    <n v="17.3"/>
    <n v="17.900000000000002"/>
    <x v="66"/>
  </r>
  <r>
    <x v="67"/>
    <x v="1"/>
    <n v="1"/>
    <n v="7.65"/>
    <x v="1"/>
    <n v="4"/>
    <n v="2.1"/>
    <n v="0.25"/>
    <n v="0"/>
    <n v="0"/>
    <n v="4.25"/>
    <n v="0"/>
    <n v="6.6"/>
    <n v="5.0500000000000007"/>
    <x v="67"/>
  </r>
  <r>
    <x v="68"/>
    <x v="1"/>
    <n v="1"/>
    <n v="27.2"/>
    <x v="0"/>
    <n v="6.34"/>
    <n v="4.96"/>
    <n v="0.67"/>
    <n v="0"/>
    <n v="0"/>
    <n v="6.34"/>
    <n v="2"/>
    <n v="13.969999999999999"/>
    <n v="19.57"/>
    <x v="68"/>
  </r>
  <r>
    <x v="69"/>
    <x v="0"/>
    <n v="1"/>
    <n v="0"/>
    <x v="1"/>
    <n v="12.62"/>
    <n v="21.95"/>
    <n v="3.17"/>
    <n v="0"/>
    <n v="25.12"/>
    <n v="9.67"/>
    <n v="14.99"/>
    <n v="49.78"/>
    <n v="-12.04"/>
    <x v="69"/>
  </r>
  <r>
    <x v="70"/>
    <x v="5"/>
    <n v="1"/>
    <n v="25.5"/>
    <x v="0"/>
    <n v="7.16"/>
    <n v="5.05"/>
    <n v="0"/>
    <n v="0"/>
    <n v="0"/>
    <n v="6.53"/>
    <n v="3.99"/>
    <n v="15.57"/>
    <n v="17.089999999999996"/>
    <x v="70"/>
  </r>
  <r>
    <x v="71"/>
    <x v="0"/>
    <n v="1"/>
    <n v="170"/>
    <x v="2"/>
    <n v="16.39"/>
    <n v="25.75"/>
    <n v="0"/>
    <n v="0"/>
    <n v="0"/>
    <n v="18.850000000000001"/>
    <n v="24.99"/>
    <n v="69.59"/>
    <n v="116.79999999999998"/>
    <x v="71"/>
  </r>
  <r>
    <x v="72"/>
    <x v="1"/>
    <n v="1"/>
    <n v="10.199999999999999"/>
    <x v="1"/>
    <n v="4.62"/>
    <n v="2.56"/>
    <n v="0.32"/>
    <n v="0"/>
    <n v="0"/>
    <n v="4.25"/>
    <n v="0"/>
    <n v="7.13"/>
    <n v="7.69"/>
    <x v="72"/>
  </r>
  <r>
    <x v="73"/>
    <x v="0"/>
    <n v="1"/>
    <n v="19.55"/>
    <x v="0"/>
    <n v="8.7100000000000009"/>
    <n v="4.54"/>
    <n v="0"/>
    <n v="0"/>
    <n v="0"/>
    <n v="5.8"/>
    <n v="0"/>
    <n v="10.34"/>
    <n v="17.920000000000002"/>
    <x v="73"/>
  </r>
  <r>
    <x v="74"/>
    <x v="1"/>
    <n v="1"/>
    <n v="37"/>
    <x v="2"/>
    <n v="8.4499999999999993"/>
    <n v="7.08"/>
    <n v="0"/>
    <n v="0"/>
    <n v="0"/>
    <n v="8.4499999999999993"/>
    <n v="3.99"/>
    <n v="19.52"/>
    <n v="25.930000000000003"/>
    <x v="74"/>
  </r>
  <r>
    <x v="75"/>
    <x v="0"/>
    <n v="1"/>
    <n v="21.25"/>
    <x v="0"/>
    <n v="6.82"/>
    <n v="4.47"/>
    <n v="0.6"/>
    <n v="0"/>
    <n v="0"/>
    <n v="4.57"/>
    <n v="3.99"/>
    <n v="13.63"/>
    <n v="14.44"/>
    <x v="75"/>
  </r>
  <r>
    <x v="76"/>
    <x v="1"/>
    <n v="1"/>
    <n v="35"/>
    <x v="2"/>
    <n v="6.65"/>
    <n v="6.4"/>
    <n v="0"/>
    <n v="0"/>
    <n v="0"/>
    <n v="6.65"/>
    <n v="15"/>
    <n v="28.05"/>
    <n v="13.599999999999998"/>
    <x v="76"/>
  </r>
  <r>
    <x v="77"/>
    <x v="1"/>
    <n v="1"/>
    <n v="40"/>
    <x v="2"/>
    <n v="8.58"/>
    <n v="7.39"/>
    <n v="0"/>
    <n v="0"/>
    <n v="0"/>
    <n v="8.58"/>
    <n v="22.49"/>
    <n v="38.459999999999994"/>
    <n v="10.120000000000005"/>
    <x v="77"/>
  </r>
  <r>
    <x v="78"/>
    <x v="0"/>
    <n v="1"/>
    <n v="42.5"/>
    <x v="2"/>
    <n v="6.82"/>
    <n v="7.51"/>
    <n v="1.05"/>
    <n v="0"/>
    <n v="0"/>
    <n v="5.31"/>
    <n v="3.99"/>
    <n v="17.86"/>
    <n v="31.46"/>
    <x v="78"/>
  </r>
  <r>
    <x v="79"/>
    <x v="0"/>
    <n v="1"/>
    <n v="127.5"/>
    <x v="2"/>
    <n v="9.39"/>
    <n v="20.5"/>
    <n v="2.96"/>
    <n v="0"/>
    <n v="0"/>
    <n v="9.39"/>
    <n v="14.99"/>
    <n v="47.84"/>
    <n v="89.049999999999983"/>
    <x v="79"/>
  </r>
  <r>
    <x v="80"/>
    <x v="1"/>
    <n v="1"/>
    <n v="38.25"/>
    <x v="2"/>
    <n v="7.85"/>
    <n v="6.98"/>
    <n v="0"/>
    <n v="0"/>
    <n v="0"/>
    <n v="6.53"/>
    <n v="9.98"/>
    <n v="23.490000000000002"/>
    <n v="22.61"/>
    <x v="80"/>
  </r>
  <r>
    <x v="81"/>
    <x v="0"/>
    <n v="1"/>
    <n v="16"/>
    <x v="0"/>
    <n v="3.96"/>
    <n v="3.28"/>
    <n v="0.42"/>
    <n v="0"/>
    <n v="0"/>
    <n v="3.96"/>
    <n v="0"/>
    <n v="7.66"/>
    <n v="12.3"/>
    <x v="81"/>
  </r>
  <r>
    <x v="82"/>
    <x v="5"/>
    <n v="1"/>
    <n v="33.909999999999997"/>
    <x v="0"/>
    <n v="7.28"/>
    <n v="6.29"/>
    <n v="0.87"/>
    <n v="0"/>
    <n v="0"/>
    <n v="7.28"/>
    <n v="7.99"/>
    <n v="22.43"/>
    <n v="18.759999999999998"/>
    <x v="82"/>
  </r>
  <r>
    <x v="83"/>
    <x v="0"/>
    <n v="1"/>
    <n v="29.75"/>
    <x v="0"/>
    <n v="5.65"/>
    <n v="5.62"/>
    <n v="0"/>
    <n v="0"/>
    <n v="0"/>
    <n v="4.33"/>
    <n v="4.99"/>
    <n v="14.94"/>
    <n v="20.46"/>
    <x v="83"/>
  </r>
  <r>
    <x v="84"/>
    <x v="0"/>
    <n v="1"/>
    <n v="225"/>
    <x v="2"/>
    <n v="9.39"/>
    <n v="32.28"/>
    <n v="0"/>
    <n v="0"/>
    <n v="0"/>
    <n v="14.84"/>
    <n v="14.99"/>
    <n v="62.110000000000007"/>
    <n v="172.27999999999997"/>
    <x v="84"/>
  </r>
  <r>
    <x v="85"/>
    <x v="9"/>
    <n v="1"/>
    <n v="14"/>
    <x v="1"/>
    <n v="4.5199999999999996"/>
    <n v="3.11"/>
    <n v="0"/>
    <n v="0"/>
    <n v="0"/>
    <n v="0"/>
    <n v="0"/>
    <n v="3.11"/>
    <n v="15.41"/>
    <x v="85"/>
  </r>
  <r>
    <x v="86"/>
    <x v="9"/>
    <n v="1"/>
    <n v="20"/>
    <x v="0"/>
    <n v="6.07"/>
    <n v="3.95"/>
    <n v="0.52"/>
    <n v="0"/>
    <n v="0"/>
    <n v="0"/>
    <n v="3.99"/>
    <n v="8.4600000000000009"/>
    <n v="17.61"/>
    <x v="8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F76E07-BCBC-499E-AFA9-B2BCE6ACFD13}" name="PivotTable6" cacheId="5"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G23:H27" firstHeaderRow="1" firstDataRow="1" firstDataCol="1"/>
  <pivotFields count="15">
    <pivotField showAll="0"/>
    <pivotField showAll="0"/>
    <pivotField showAll="0"/>
    <pivotField numFmtId="8"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numFmtId="8" showAll="0"/>
    <pivotField numFmtId="8" showAll="0"/>
    <pivotField numFmtId="8" showAll="0"/>
    <pivotField numFmtId="8" showAll="0"/>
    <pivotField numFmtId="8" showAll="0"/>
    <pivotField numFmtId="8" showAll="0"/>
    <pivotField showAll="0"/>
    <pivotField numFmtId="8" showAll="0"/>
    <pivotField dataField="1" numFmtId="8" showAll="0"/>
    <pivotField showAll="0"/>
  </pivotFields>
  <rowFields count="1">
    <field x="4"/>
  </rowFields>
  <rowItems count="4">
    <i>
      <x v="1"/>
    </i>
    <i>
      <x v="2"/>
    </i>
    <i>
      <x/>
    </i>
    <i t="grand">
      <x/>
    </i>
  </rowItems>
  <colItems count="1">
    <i/>
  </colItems>
  <dataFields count="1">
    <dataField name="Sum of Total Profit" fld="13" baseField="0" baseItem="0" numFmtId="8"/>
  </dataFields>
  <formats count="1">
    <format dxfId="1">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654BBC-7FA6-46C5-88F1-22CFDD2723BA}" name="PivotTable5" cacheId="5"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F17:G21" firstHeaderRow="1" firstDataRow="1" firstDataCol="1"/>
  <pivotFields count="15">
    <pivotField showAll="0"/>
    <pivotField showAll="0"/>
    <pivotField showAll="0"/>
    <pivotField numFmtId="8"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numFmtId="8" showAll="0"/>
    <pivotField numFmtId="8" showAll="0"/>
    <pivotField numFmtId="8" showAll="0"/>
    <pivotField numFmtId="8" showAll="0"/>
    <pivotField numFmtId="8" showAll="0"/>
    <pivotField numFmtId="8" showAll="0"/>
    <pivotField showAll="0"/>
    <pivotField numFmtId="8" showAll="0"/>
    <pivotField numFmtId="8" showAll="0"/>
    <pivotField dataField="1" showAll="0"/>
  </pivotFields>
  <rowFields count="1">
    <field x="4"/>
  </rowFields>
  <rowItems count="4">
    <i>
      <x v="1"/>
    </i>
    <i>
      <x v="2"/>
    </i>
    <i>
      <x/>
    </i>
    <i t="grand">
      <x/>
    </i>
  </rowItems>
  <colItems count="1">
    <i/>
  </colItems>
  <dataFields count="1">
    <dataField name="Average of ROI" fld="14" subtotal="average" baseField="4" baseItem="0" numFmtId="167"/>
  </dataFields>
  <formats count="2">
    <format dxfId="6">
      <pivotArea outline="0" collapsedLevelsAreSubtotals="1" fieldPosition="0"/>
    </format>
    <format dxfId="5">
      <pivotArea dataOnly="0" labelOnly="1" outline="0" axis="axisValues" fieldPosition="0"/>
    </format>
  </formats>
  <chartFormats count="2">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6589CC-402F-4E13-8A80-C11096F9A999}" name="PivotTable1" cacheId="5"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E4:F15" firstHeaderRow="1" firstDataRow="1" firstDataCol="1"/>
  <pivotFields count="15">
    <pivotField showAll="0"/>
    <pivotField axis="axisRow" showAll="0" sortType="ascending">
      <items count="11">
        <item x="5"/>
        <item x="6"/>
        <item x="9"/>
        <item x="2"/>
        <item x="0"/>
        <item x="4"/>
        <item x="7"/>
        <item x="3"/>
        <item x="8"/>
        <item x="1"/>
        <item t="default"/>
      </items>
      <autoSortScope>
        <pivotArea dataOnly="0" outline="0" fieldPosition="0">
          <references count="1">
            <reference field="4294967294" count="1" selected="0">
              <x v="0"/>
            </reference>
          </references>
        </pivotArea>
      </autoSortScope>
    </pivotField>
    <pivotField showAll="0"/>
    <pivotField numFmtId="8" showAll="0"/>
    <pivotField showAll="0"/>
    <pivotField numFmtId="8" showAll="0"/>
    <pivotField numFmtId="8" showAll="0"/>
    <pivotField numFmtId="8" showAll="0"/>
    <pivotField numFmtId="8" showAll="0"/>
    <pivotField numFmtId="8" showAll="0"/>
    <pivotField numFmtId="8" showAll="0"/>
    <pivotField showAll="0"/>
    <pivotField numFmtId="8" showAll="0"/>
    <pivotField dataField="1" numFmtId="8" showAll="0"/>
    <pivotField showAll="0"/>
  </pivotFields>
  <rowFields count="1">
    <field x="1"/>
  </rowFields>
  <rowItems count="11">
    <i>
      <x v="3"/>
    </i>
    <i>
      <x v="8"/>
    </i>
    <i>
      <x v="5"/>
    </i>
    <i>
      <x v="6"/>
    </i>
    <i>
      <x v="2"/>
    </i>
    <i>
      <x/>
    </i>
    <i>
      <x v="7"/>
    </i>
    <i>
      <x v="1"/>
    </i>
    <i>
      <x v="9"/>
    </i>
    <i>
      <x v="4"/>
    </i>
    <i t="grand">
      <x/>
    </i>
  </rowItems>
  <colItems count="1">
    <i/>
  </colItems>
  <dataFields count="1">
    <dataField name="Sum of Total Profit" fld="13" baseField="0" baseItem="0" numFmtId="8"/>
  </dataFields>
  <formats count="1">
    <format dxfId="2">
      <pivotArea dataOnly="0" labelOnly="1" outline="0" axis="axisValues" fieldPosition="0"/>
    </format>
  </formats>
  <chartFormats count="2">
    <chartFormat chart="5"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B5AA8C-70C1-4CA7-8454-9766AA0087B7}" name="PivotTable2" cacheId="5"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4:C15" firstHeaderRow="0" firstDataRow="1" firstDataCol="1"/>
  <pivotFields count="15">
    <pivotField showAll="0"/>
    <pivotField axis="axisRow" showAll="0" sortType="ascending">
      <items count="11">
        <item x="5"/>
        <item x="6"/>
        <item x="9"/>
        <item x="2"/>
        <item x="0"/>
        <item x="4"/>
        <item x="7"/>
        <item x="3"/>
        <item x="8"/>
        <item x="1"/>
        <item t="default"/>
      </items>
      <autoSortScope>
        <pivotArea dataOnly="0" outline="0" fieldPosition="0">
          <references count="1">
            <reference field="4294967294" count="1" selected="0">
              <x v="1"/>
            </reference>
          </references>
        </pivotArea>
      </autoSortScope>
    </pivotField>
    <pivotField showAll="0"/>
    <pivotField numFmtId="8" showAll="0"/>
    <pivotField showAll="0"/>
    <pivotField numFmtId="8" showAll="0"/>
    <pivotField numFmtId="8" showAll="0"/>
    <pivotField numFmtId="8" showAll="0"/>
    <pivotField numFmtId="8" showAll="0"/>
    <pivotField numFmtId="8" showAll="0"/>
    <pivotField numFmtId="8" showAll="0"/>
    <pivotField numFmtId="164" showAll="0"/>
    <pivotField dataField="1" numFmtId="8" showAll="0"/>
    <pivotField dataField="1" numFmtId="8" showAll="0"/>
    <pivotField numFmtId="9" showAll="0"/>
  </pivotFields>
  <rowFields count="1">
    <field x="1"/>
  </rowFields>
  <rowItems count="11">
    <i>
      <x v="3"/>
    </i>
    <i>
      <x v="8"/>
    </i>
    <i>
      <x v="5"/>
    </i>
    <i>
      <x v="6"/>
    </i>
    <i>
      <x v="2"/>
    </i>
    <i>
      <x/>
    </i>
    <i>
      <x v="7"/>
    </i>
    <i>
      <x v="1"/>
    </i>
    <i>
      <x v="9"/>
    </i>
    <i>
      <x v="4"/>
    </i>
    <i t="grand">
      <x/>
    </i>
  </rowItems>
  <colFields count="1">
    <field x="-2"/>
  </colFields>
  <colItems count="2">
    <i>
      <x/>
    </i>
    <i i="1">
      <x v="1"/>
    </i>
  </colItems>
  <dataFields count="2">
    <dataField name="Sum of Total Cost (COG + Shipping + Fees )" fld="12" baseField="0" baseItem="0" numFmtId="8"/>
    <dataField name="Sum of Total Profit" fld="13" baseField="0" baseItem="0" numFmtId="8"/>
  </dataFields>
  <formats count="8">
    <format dxfId="7">
      <pivotArea dataOnly="0" labelOnly="1" outline="0" fieldPosition="0">
        <references count="1">
          <reference field="4294967294" count="1">
            <x v="0"/>
          </reference>
        </references>
      </pivotArea>
    </format>
    <format dxfId="8">
      <pivotArea type="all" dataOnly="0" outline="0" fieldPosition="0"/>
    </format>
    <format dxfId="9">
      <pivotArea outline="0" collapsedLevelsAreSubtotals="1" fieldPosition="0"/>
    </format>
    <format dxfId="10">
      <pivotArea field="1" type="button" dataOnly="0" labelOnly="1" outline="0" axis="axisRow" fieldPosition="0"/>
    </format>
    <format dxfId="11">
      <pivotArea dataOnly="0" labelOnly="1" fieldPosition="0">
        <references count="1">
          <reference field="1" count="0"/>
        </references>
      </pivotArea>
    </format>
    <format dxfId="12">
      <pivotArea dataOnly="0" labelOnly="1" grandRow="1" outline="0" fieldPosition="0"/>
    </format>
    <format dxfId="13">
      <pivotArea dataOnly="0" labelOnly="1" outline="0" fieldPosition="0">
        <references count="1">
          <reference field="4294967294" count="2">
            <x v="0"/>
            <x v="1"/>
          </reference>
        </references>
      </pivotArea>
    </format>
    <format dxfId="3">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28D84A-FE1E-448B-A02E-752AFBA6CF56}" name="PivotTable4" cacheId="5"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23:E35" firstHeaderRow="1" firstDataRow="2" firstDataCol="1"/>
  <pivotFields count="15">
    <pivotField showAll="0"/>
    <pivotField axis="axisRow" showAll="0" sortType="ascending">
      <items count="11">
        <item x="5"/>
        <item x="6"/>
        <item x="9"/>
        <item x="2"/>
        <item x="0"/>
        <item x="4"/>
        <item x="7"/>
        <item x="3"/>
        <item x="8"/>
        <item x="1"/>
        <item t="default"/>
      </items>
      <autoSortScope>
        <pivotArea dataOnly="0" outline="0" fieldPosition="0">
          <references count="1">
            <reference field="4294967294" count="1" selected="0">
              <x v="0"/>
            </reference>
          </references>
        </pivotArea>
      </autoSortScope>
    </pivotField>
    <pivotField showAll="0"/>
    <pivotField numFmtId="8" showAll="0"/>
    <pivotField axis="axisCol" showAll="0" sortType="descending" countASubtotal="1">
      <items count="4">
        <item x="2"/>
        <item x="1"/>
        <item x="0"/>
        <item t="countA"/>
      </items>
      <autoSortScope>
        <pivotArea dataOnly="0" outline="0" fieldPosition="0">
          <references count="1">
            <reference field="4294967294" count="1" selected="0">
              <x v="0"/>
            </reference>
          </references>
        </pivotArea>
      </autoSortScope>
    </pivotField>
    <pivotField numFmtId="8" showAll="0"/>
    <pivotField numFmtId="8" showAll="0"/>
    <pivotField numFmtId="8" showAll="0"/>
    <pivotField numFmtId="8" showAll="0"/>
    <pivotField numFmtId="8" showAll="0"/>
    <pivotField numFmtId="8" showAll="0"/>
    <pivotField showAll="0"/>
    <pivotField numFmtId="8" showAll="0"/>
    <pivotField dataField="1" numFmtId="8" showAll="0"/>
    <pivotField showAll="0"/>
  </pivotFields>
  <rowFields count="1">
    <field x="1"/>
  </rowFields>
  <rowItems count="11">
    <i>
      <x v="3"/>
    </i>
    <i>
      <x v="8"/>
    </i>
    <i>
      <x v="5"/>
    </i>
    <i>
      <x v="6"/>
    </i>
    <i>
      <x v="2"/>
    </i>
    <i>
      <x/>
    </i>
    <i>
      <x v="7"/>
    </i>
    <i>
      <x v="1"/>
    </i>
    <i>
      <x v="9"/>
    </i>
    <i>
      <x v="4"/>
    </i>
    <i t="grand">
      <x/>
    </i>
  </rowItems>
  <colFields count="1">
    <field x="4"/>
  </colFields>
  <colItems count="4">
    <i>
      <x/>
    </i>
    <i>
      <x v="2"/>
    </i>
    <i>
      <x v="1"/>
    </i>
    <i t="grand">
      <x/>
    </i>
  </colItems>
  <dataFields count="1">
    <dataField name="Sum of Total Profit" fld="13" baseField="0" baseItem="0" numFmtId="8"/>
  </dataFields>
  <formats count="6">
    <format dxfId="20">
      <pivotArea outline="0" collapsedLevelsAreSubtotals="1" fieldPosition="0"/>
    </format>
    <format dxfId="19">
      <pivotArea field="1" type="button" dataOnly="0" labelOnly="1" outline="0" axis="axisRow" fieldPosition="0"/>
    </format>
    <format dxfId="18">
      <pivotArea dataOnly="0" labelOnly="1" fieldPosition="0">
        <references count="1">
          <reference field="1" count="0"/>
        </references>
      </pivotArea>
    </format>
    <format dxfId="17">
      <pivotArea dataOnly="0" labelOnly="1" grandRow="1" outline="0" fieldPosition="0"/>
    </format>
    <format dxfId="16">
      <pivotArea dataOnly="0" labelOnly="1" fieldPosition="0">
        <references count="1">
          <reference field="4" count="0"/>
        </references>
      </pivotArea>
    </format>
    <format dxfId="15">
      <pivotArea dataOnly="0" labelOnly="1" grandCol="1" outline="0" fieldPosition="0"/>
    </format>
  </formats>
  <chartFormats count="6">
    <chartFormat chart="2" format="6" series="1">
      <pivotArea type="data" outline="0" fieldPosition="0">
        <references count="2">
          <reference field="4294967294" count="1" selected="0">
            <x v="0"/>
          </reference>
          <reference field="4" count="1" selected="0">
            <x v="0"/>
          </reference>
        </references>
      </pivotArea>
    </chartFormat>
    <chartFormat chart="2" format="7" series="1">
      <pivotArea type="data" outline="0" fieldPosition="0">
        <references count="2">
          <reference field="4294967294" count="1" selected="0">
            <x v="0"/>
          </reference>
          <reference field="4" count="1" selected="0">
            <x v="2"/>
          </reference>
        </references>
      </pivotArea>
    </chartFormat>
    <chartFormat chart="2" format="8" series="1">
      <pivotArea type="data" outline="0" fieldPosition="0">
        <references count="2">
          <reference field="4294967294" count="1" selected="0">
            <x v="0"/>
          </reference>
          <reference field="4" count="1" selected="0">
            <x v="1"/>
          </reference>
        </references>
      </pivotArea>
    </chartFormat>
    <chartFormat chart="4" format="12" series="1">
      <pivotArea type="data" outline="0" fieldPosition="0">
        <references count="2">
          <reference field="4294967294" count="1" selected="0">
            <x v="0"/>
          </reference>
          <reference field="4" count="1" selected="0">
            <x v="0"/>
          </reference>
        </references>
      </pivotArea>
    </chartFormat>
    <chartFormat chart="4" format="13" series="1">
      <pivotArea type="data" outline="0" fieldPosition="0">
        <references count="2">
          <reference field="4294967294" count="1" selected="0">
            <x v="0"/>
          </reference>
          <reference field="4" count="1" selected="0">
            <x v="2"/>
          </reference>
        </references>
      </pivotArea>
    </chartFormat>
    <chartFormat chart="4" format="14"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7A979BE-410E-4062-B333-E3D3F0D74835}" name="PivotTable3" cacheId="5" applyNumberFormats="0" applyBorderFormats="0" applyFontFormats="0" applyPatternFormats="0" applyAlignmentFormats="0" applyWidthHeightFormats="1" dataCaption="Values" updatedVersion="8" minRefreshableVersion="3" useAutoFormatting="1" itemPrintTitles="1" createdVersion="8" indent="0" multipleFieldFilters="0" chartFormat="1">
  <location ref="A17:D21" firstHeaderRow="0" firstDataRow="1" firstDataCol="1"/>
  <pivotFields count="15">
    <pivotField showAll="0">
      <items count="88">
        <item x="69"/>
        <item x="6"/>
        <item x="71"/>
        <item x="83"/>
        <item x="44"/>
        <item x="47"/>
        <item x="75"/>
        <item x="23"/>
        <item x="37"/>
        <item x="79"/>
        <item x="39"/>
        <item x="73"/>
        <item x="76"/>
        <item x="74"/>
        <item x="77"/>
        <item x="56"/>
        <item x="54"/>
        <item x="53"/>
        <item x="43"/>
        <item x="68"/>
        <item x="11"/>
        <item x="38"/>
        <item x="63"/>
        <item x="51"/>
        <item x="50"/>
        <item x="34"/>
        <item x="22"/>
        <item x="48"/>
        <item x="52"/>
        <item x="7"/>
        <item x="30"/>
        <item x="27"/>
        <item x="58"/>
        <item x="35"/>
        <item x="60"/>
        <item x="16"/>
        <item x="10"/>
        <item x="17"/>
        <item x="33"/>
        <item x="45"/>
        <item x="72"/>
        <item x="67"/>
        <item x="49"/>
        <item x="86"/>
        <item x="42"/>
        <item x="8"/>
        <item x="80"/>
        <item x="55"/>
        <item x="21"/>
        <item x="46"/>
        <item x="9"/>
        <item x="40"/>
        <item x="19"/>
        <item x="78"/>
        <item x="15"/>
        <item x="2"/>
        <item x="0"/>
        <item x="61"/>
        <item x="14"/>
        <item x="32"/>
        <item x="26"/>
        <item x="59"/>
        <item x="81"/>
        <item x="62"/>
        <item x="36"/>
        <item x="29"/>
        <item x="12"/>
        <item x="4"/>
        <item x="84"/>
        <item x="20"/>
        <item x="3"/>
        <item x="5"/>
        <item x="64"/>
        <item x="65"/>
        <item x="66"/>
        <item x="31"/>
        <item x="82"/>
        <item x="41"/>
        <item x="25"/>
        <item x="28"/>
        <item x="85"/>
        <item x="70"/>
        <item x="24"/>
        <item x="18"/>
        <item x="13"/>
        <item x="1"/>
        <item x="57"/>
        <item t="default"/>
      </items>
    </pivotField>
    <pivotField showAll="0"/>
    <pivotField showAll="0"/>
    <pivotField numFmtId="8" showAll="0"/>
    <pivotField axis="axisRow" showAll="0" sortType="ascending">
      <items count="4">
        <item x="2"/>
        <item x="1"/>
        <item x="0"/>
        <item t="default"/>
      </items>
      <autoSortScope>
        <pivotArea dataOnly="0" outline="0" fieldPosition="0">
          <references count="1">
            <reference field="4294967294" count="1" selected="0">
              <x v="1"/>
            </reference>
          </references>
        </pivotArea>
      </autoSortScope>
    </pivotField>
    <pivotField numFmtId="8" showAll="0"/>
    <pivotField numFmtId="8" showAll="0"/>
    <pivotField numFmtId="8" showAll="0"/>
    <pivotField numFmtId="8" showAll="0"/>
    <pivotField numFmtId="8" showAll="0"/>
    <pivotField numFmtId="8" showAll="0"/>
    <pivotField numFmtId="164" showAll="0"/>
    <pivotField dataField="1" numFmtId="8" showAll="0"/>
    <pivotField dataField="1" numFmtId="8" showAll="0"/>
    <pivotField dataField="1" numFmtId="9" showAll="0"/>
  </pivotFields>
  <rowFields count="1">
    <field x="4"/>
  </rowFields>
  <rowItems count="4">
    <i>
      <x v="1"/>
    </i>
    <i>
      <x v="2"/>
    </i>
    <i>
      <x/>
    </i>
    <i t="grand">
      <x/>
    </i>
  </rowItems>
  <colFields count="1">
    <field x="-2"/>
  </colFields>
  <colItems count="3">
    <i>
      <x/>
    </i>
    <i i="1">
      <x v="1"/>
    </i>
    <i i="2">
      <x v="2"/>
    </i>
  </colItems>
  <dataFields count="3">
    <dataField name="Sum of Total Cost (COG + Shipping + Fees )" fld="12" baseField="0" baseItem="0" numFmtId="8"/>
    <dataField name="Sum of Total Profit" fld="13" baseField="0" baseItem="0" numFmtId="8"/>
    <dataField name="Average of ROI" fld="14" subtotal="average" baseField="4" baseItem="1" numFmtId="9"/>
  </dataFields>
  <formats count="10">
    <format dxfId="27">
      <pivotArea dataOnly="0" labelOnly="1" outline="0" fieldPosition="0">
        <references count="1">
          <reference field="4294967294" count="1">
            <x v="0"/>
          </reference>
        </references>
      </pivotArea>
    </format>
    <format dxfId="26">
      <pivotArea type="all" dataOnly="0" outline="0" fieldPosition="0"/>
    </format>
    <format dxfId="25">
      <pivotArea outline="0" collapsedLevelsAreSubtotals="1" fieldPosition="0"/>
    </format>
    <format dxfId="24">
      <pivotArea field="4" type="button" dataOnly="0" labelOnly="1" outline="0" axis="axisRow" fieldPosition="0"/>
    </format>
    <format dxfId="23">
      <pivotArea dataOnly="0" labelOnly="1" fieldPosition="0">
        <references count="1">
          <reference field="4" count="0"/>
        </references>
      </pivotArea>
    </format>
    <format dxfId="22">
      <pivotArea dataOnly="0" labelOnly="1" grandRow="1" outline="0" fieldPosition="0"/>
    </format>
    <format dxfId="21">
      <pivotArea dataOnly="0" labelOnly="1" outline="0" fieldPosition="0">
        <references count="1">
          <reference field="4294967294" count="3">
            <x v="0"/>
            <x v="1"/>
            <x v="2"/>
          </reference>
        </references>
      </pivotArea>
    </format>
    <format dxfId="14">
      <pivotArea collapsedLevelsAreSubtotals="1" fieldPosition="0">
        <references count="2">
          <reference field="4294967294" count="1" selected="0">
            <x v="2"/>
          </reference>
          <reference field="4" count="0"/>
        </references>
      </pivotArea>
    </format>
    <format dxfId="4">
      <pivotArea dataOnly="0" labelOnly="1" outline="0" fieldPosition="0">
        <references count="1">
          <reference field="4294967294" count="1">
            <x v="2"/>
          </reference>
        </references>
      </pivotArea>
    </format>
    <format dxfId="0">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FC2694-92BA-48E1-AA34-D4273AD187A5}" name="Table1" displayName="Table1" ref="A2:A14" totalsRowShown="0">
  <autoFilter ref="A2:A14" xr:uid="{7CFC2694-92BA-48E1-AA34-D4273AD187A5}"/>
  <tableColumns count="1">
    <tableColumn id="1" xr3:uid="{3FE3DDDD-EB18-4100-940A-9A144BAD6C74}"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0A121-6CFD-457A-9345-4F28B4A75DC3}">
  <dimension ref="A2:O97"/>
  <sheetViews>
    <sheetView topLeftCell="A10" zoomScale="70" zoomScaleNormal="70" workbookViewId="0">
      <selection activeCell="N80" sqref="N80"/>
    </sheetView>
  </sheetViews>
  <sheetFormatPr defaultRowHeight="15" x14ac:dyDescent="0.25"/>
  <cols>
    <col min="1" max="1" width="75.140625" customWidth="1"/>
    <col min="2" max="2" width="21.42578125" style="9" customWidth="1"/>
    <col min="3" max="3" width="15.140625" customWidth="1"/>
    <col min="4" max="5" width="27.5703125" customWidth="1"/>
    <col min="6" max="6" width="29.28515625" bestFit="1" customWidth="1"/>
    <col min="7" max="7" width="30.42578125" bestFit="1" customWidth="1"/>
    <col min="8" max="8" width="47.140625" customWidth="1"/>
    <col min="9" max="9" width="41.28515625" customWidth="1"/>
    <col min="10" max="10" width="17" customWidth="1"/>
    <col min="11" max="11" width="18.5703125" customWidth="1"/>
    <col min="12" max="12" width="42.42578125" bestFit="1" customWidth="1"/>
    <col min="13" max="13" width="34.7109375" customWidth="1"/>
    <col min="14" max="14" width="11.42578125" bestFit="1" customWidth="1"/>
  </cols>
  <sheetData>
    <row r="2" spans="1:15" x14ac:dyDescent="0.25">
      <c r="A2" t="s">
        <v>0</v>
      </c>
      <c r="D2" s="4" t="s">
        <v>121</v>
      </c>
      <c r="E2" s="4"/>
      <c r="F2" s="4" t="s">
        <v>140</v>
      </c>
      <c r="G2" s="4" t="s">
        <v>124</v>
      </c>
      <c r="K2" s="4" t="s">
        <v>125</v>
      </c>
    </row>
    <row r="3" spans="1:15" x14ac:dyDescent="0.25">
      <c r="A3" t="s">
        <v>1</v>
      </c>
      <c r="D3" s="1">
        <f>SUM('eBay-SalesReport-Q1 2025'!$D$11:$D$97)</f>
        <v>2313.7200000000003</v>
      </c>
      <c r="E3" s="1"/>
      <c r="F3" s="1">
        <f>SUM('eBay-SalesReport-Q1 2025'!$F$11:$F$97)</f>
        <v>722.07</v>
      </c>
      <c r="G3" s="1">
        <f>SUM(G11:G97)</f>
        <v>493.51999999999992</v>
      </c>
      <c r="K3" s="1">
        <f>SUM(K11:K97)</f>
        <v>646.20999999999992</v>
      </c>
      <c r="L3" s="4" t="s">
        <v>122</v>
      </c>
      <c r="M3" s="4" t="s">
        <v>123</v>
      </c>
    </row>
    <row r="4" spans="1:15" x14ac:dyDescent="0.25">
      <c r="A4" t="s">
        <v>2</v>
      </c>
      <c r="L4" s="5">
        <f>SUM('eBay-SalesReport-Q1 2025'!$L$11:$L$97)</f>
        <v>476.51000000000016</v>
      </c>
      <c r="M4" s="1">
        <f>SUM(G3, K3, L4)</f>
        <v>1616.24</v>
      </c>
    </row>
    <row r="5" spans="1:15" x14ac:dyDescent="0.25">
      <c r="A5" t="s">
        <v>3</v>
      </c>
    </row>
    <row r="9" spans="1:15" x14ac:dyDescent="0.25">
      <c r="A9" t="s">
        <v>4</v>
      </c>
      <c r="B9" s="8">
        <f>SUBTOTAL(9,B11:B97)</f>
        <v>0</v>
      </c>
      <c r="C9" s="8">
        <f>SUBTOTAL(9,C11:C97)</f>
        <v>89</v>
      </c>
      <c r="D9" s="8">
        <f>SUBTOTAL(9,D11:D97)</f>
        <v>2313.7200000000003</v>
      </c>
      <c r="E9" s="8"/>
      <c r="F9" s="8">
        <f t="shared" ref="F9:K9" si="0">SUBTOTAL(9,F11:F97)</f>
        <v>722.07</v>
      </c>
      <c r="G9" s="8">
        <f t="shared" si="0"/>
        <v>493.51999999999992</v>
      </c>
      <c r="H9" s="8">
        <f t="shared" si="0"/>
        <v>34.42</v>
      </c>
      <c r="I9" s="8">
        <f t="shared" si="0"/>
        <v>1.63</v>
      </c>
      <c r="J9" s="8">
        <f t="shared" si="0"/>
        <v>29.580000000000002</v>
      </c>
      <c r="K9" s="8">
        <f t="shared" si="0"/>
        <v>646.20999999999992</v>
      </c>
      <c r="L9" s="8">
        <f>SUM(L11:L97)</f>
        <v>476.51000000000016</v>
      </c>
    </row>
    <row r="10" spans="1:15" s="3" customFormat="1" ht="75.75" thickBot="1" x14ac:dyDescent="0.3">
      <c r="A10" s="10" t="s">
        <v>5</v>
      </c>
      <c r="B10" s="11" t="s">
        <v>113</v>
      </c>
      <c r="C10" s="10" t="s">
        <v>139</v>
      </c>
      <c r="D10" s="16" t="s">
        <v>6</v>
      </c>
      <c r="E10" s="15" t="s">
        <v>134</v>
      </c>
      <c r="F10" s="17" t="s">
        <v>7</v>
      </c>
      <c r="G10" s="10" t="s">
        <v>8</v>
      </c>
      <c r="H10" s="10" t="s">
        <v>9</v>
      </c>
      <c r="I10" s="10" t="s">
        <v>10</v>
      </c>
      <c r="J10" s="10" t="s">
        <v>11</v>
      </c>
      <c r="K10" s="10" t="s">
        <v>12</v>
      </c>
      <c r="L10" s="11" t="s">
        <v>114</v>
      </c>
      <c r="M10" s="14" t="s">
        <v>130</v>
      </c>
      <c r="N10" s="14" t="s">
        <v>115</v>
      </c>
      <c r="O10" s="14" t="s">
        <v>132</v>
      </c>
    </row>
    <row r="11" spans="1:15" x14ac:dyDescent="0.25">
      <c r="A11" t="s">
        <v>13</v>
      </c>
      <c r="B11" s="12" t="s">
        <v>101</v>
      </c>
      <c r="C11">
        <v>2</v>
      </c>
      <c r="D11" s="1">
        <v>21.6</v>
      </c>
      <c r="E11" s="13" t="str" cm="1">
        <f t="array" ref="E11">_xlfn.IFS(D11 &lt; 15, "Low", D11 &lt; 35, "Mid", D11  &gt;= 35, "High")</f>
        <v>Mid</v>
      </c>
      <c r="F11" s="1">
        <v>8.7200000000000006</v>
      </c>
      <c r="G11" s="1">
        <v>8.9700000000000006</v>
      </c>
      <c r="H11" s="1">
        <v>0.53</v>
      </c>
      <c r="I11" s="1">
        <v>0</v>
      </c>
      <c r="J11" s="1">
        <v>4.46</v>
      </c>
      <c r="K11" s="1">
        <v>8.7200000000000006</v>
      </c>
      <c r="L11" s="12">
        <v>0</v>
      </c>
      <c r="M11" s="13">
        <f>SUM(G11, H11, I11, K11, L11)</f>
        <v>18.22</v>
      </c>
      <c r="N11" s="13">
        <f>D11+F11+J11-M11</f>
        <v>16.560000000000002</v>
      </c>
      <c r="O11" s="12">
        <f>('eBay-SalesReport-Q1 2025'!$N11/'eBay-SalesReport-Q1 2025'!$M11)</f>
        <v>0.90889132821075758</v>
      </c>
    </row>
    <row r="12" spans="1:15" x14ac:dyDescent="0.25">
      <c r="A12" t="s">
        <v>15</v>
      </c>
      <c r="B12" s="12" t="s">
        <v>101</v>
      </c>
      <c r="C12">
        <v>2</v>
      </c>
      <c r="D12" s="1">
        <v>28.8</v>
      </c>
      <c r="E12" s="13" t="str" cm="1">
        <f t="array" ref="E12">_xlfn.IFS(D12 &lt; 15, "Low", D12 &lt; 35, "Mid", D12  &gt;= 35, "High")</f>
        <v>Mid</v>
      </c>
      <c r="F12" s="1">
        <v>12</v>
      </c>
      <c r="G12" s="1">
        <v>6.65</v>
      </c>
      <c r="H12" s="1">
        <v>0.44</v>
      </c>
      <c r="I12" s="1">
        <v>0</v>
      </c>
      <c r="J12" s="1">
        <v>0</v>
      </c>
      <c r="K12" s="1">
        <v>9.14</v>
      </c>
      <c r="L12" s="12">
        <v>2.5</v>
      </c>
      <c r="M12" s="13">
        <f t="shared" ref="M12:M75" si="1">SUM(G12, H12, I12, K12, L12)</f>
        <v>18.73</v>
      </c>
      <c r="N12" s="13">
        <f t="shared" ref="N12:N75" si="2">D12+F12+J12-M12</f>
        <v>22.069999999999997</v>
      </c>
      <c r="O12" s="12">
        <f>('eBay-SalesReport-Q1 2025'!$N12/'eBay-SalesReport-Q1 2025'!$M12)</f>
        <v>1.1783235451147889</v>
      </c>
    </row>
    <row r="13" spans="1:15" x14ac:dyDescent="0.25">
      <c r="A13" t="s">
        <v>16</v>
      </c>
      <c r="B13" s="12" t="s">
        <v>103</v>
      </c>
      <c r="C13">
        <v>1</v>
      </c>
      <c r="D13" s="1">
        <v>15</v>
      </c>
      <c r="E13" s="13" t="str" cm="1">
        <f t="array" ref="E13">_xlfn.IFS(D13 &lt; 15, "Low", D13 &lt; 35, "Mid", D13  &gt;= 35, "High")</f>
        <v>Mid</v>
      </c>
      <c r="F13" s="1">
        <v>6.74</v>
      </c>
      <c r="G13" s="1">
        <v>3.51</v>
      </c>
      <c r="H13" s="1">
        <v>0.47</v>
      </c>
      <c r="I13" s="1">
        <v>0</v>
      </c>
      <c r="J13" s="1">
        <v>0</v>
      </c>
      <c r="K13" s="1">
        <v>6.39</v>
      </c>
      <c r="L13" s="12">
        <v>4.99</v>
      </c>
      <c r="M13" s="13">
        <f t="shared" si="1"/>
        <v>15.36</v>
      </c>
      <c r="N13" s="13">
        <f t="shared" si="2"/>
        <v>6.3800000000000026</v>
      </c>
      <c r="O13" s="12">
        <f>('eBay-SalesReport-Q1 2025'!$N13/'eBay-SalesReport-Q1 2025'!$M13)</f>
        <v>0.41536458333333354</v>
      </c>
    </row>
    <row r="14" spans="1:15" x14ac:dyDescent="0.25">
      <c r="A14" t="s">
        <v>17</v>
      </c>
      <c r="B14" s="12" t="s">
        <v>108</v>
      </c>
      <c r="C14">
        <v>1</v>
      </c>
      <c r="D14" s="1">
        <v>14.4</v>
      </c>
      <c r="E14" s="13" t="str" cm="1">
        <f t="array" ref="E14">_xlfn.IFS(D14 &lt; 15, "Low", D14 &lt; 35, "Mid", D14  &gt;= 35, "High")</f>
        <v>Low</v>
      </c>
      <c r="F14" s="1">
        <v>13</v>
      </c>
      <c r="G14" s="1">
        <v>4.2300000000000004</v>
      </c>
      <c r="H14" s="1">
        <v>0.57999999999999996</v>
      </c>
      <c r="I14" s="1">
        <v>0</v>
      </c>
      <c r="J14" s="1">
        <v>0</v>
      </c>
      <c r="K14" s="1">
        <v>13.96</v>
      </c>
      <c r="L14" s="12">
        <v>20</v>
      </c>
      <c r="M14" s="13">
        <f t="shared" si="1"/>
        <v>38.770000000000003</v>
      </c>
      <c r="N14" s="13">
        <f t="shared" si="2"/>
        <v>-11.370000000000005</v>
      </c>
      <c r="O14" s="12">
        <f>('eBay-SalesReport-Q1 2025'!$N14/'eBay-SalesReport-Q1 2025'!$M14)</f>
        <v>-0.29326799071447002</v>
      </c>
    </row>
    <row r="15" spans="1:15" x14ac:dyDescent="0.25">
      <c r="A15" t="s">
        <v>18</v>
      </c>
      <c r="B15" s="12" t="s">
        <v>102</v>
      </c>
      <c r="C15">
        <v>1</v>
      </c>
      <c r="D15" s="1">
        <v>32</v>
      </c>
      <c r="E15" s="13" t="str" cm="1">
        <f t="array" ref="E15">_xlfn.IFS(D15 &lt; 15, "Low", D15 &lt; 35, "Mid", D15  &gt;= 35, "High")</f>
        <v>Mid</v>
      </c>
      <c r="F15" s="1">
        <v>11.88</v>
      </c>
      <c r="G15" s="1">
        <v>6.61</v>
      </c>
      <c r="H15" s="1">
        <v>0.94</v>
      </c>
      <c r="I15" s="1">
        <v>0</v>
      </c>
      <c r="J15" s="1">
        <v>0</v>
      </c>
      <c r="K15" s="1">
        <v>11.08</v>
      </c>
      <c r="L15" s="12">
        <v>4.5</v>
      </c>
      <c r="M15" s="13">
        <f t="shared" si="1"/>
        <v>23.130000000000003</v>
      </c>
      <c r="N15" s="13">
        <f t="shared" si="2"/>
        <v>20.75</v>
      </c>
      <c r="O15" s="12">
        <f>('eBay-SalesReport-Q1 2025'!$N15/'eBay-SalesReport-Q1 2025'!$M15)</f>
        <v>0.89710332900994372</v>
      </c>
    </row>
    <row r="16" spans="1:15" x14ac:dyDescent="0.25">
      <c r="A16" t="s">
        <v>19</v>
      </c>
      <c r="B16" s="12" t="s">
        <v>109</v>
      </c>
      <c r="C16">
        <v>1</v>
      </c>
      <c r="D16" s="1">
        <v>12</v>
      </c>
      <c r="E16" s="13" t="str" cm="1">
        <f t="array" ref="E16">_xlfn.IFS(D16 &lt; 15, "Low", D16 &lt; 35, "Mid", D16  &gt;= 35, "High")</f>
        <v>Low</v>
      </c>
      <c r="F16" s="1">
        <v>10</v>
      </c>
      <c r="G16" s="1">
        <v>3.52</v>
      </c>
      <c r="H16" s="1">
        <v>0</v>
      </c>
      <c r="I16" s="1">
        <v>0</v>
      </c>
      <c r="J16" s="1">
        <v>0</v>
      </c>
      <c r="K16" s="1">
        <v>6.63</v>
      </c>
      <c r="L16" s="12">
        <v>2.99</v>
      </c>
      <c r="M16" s="13">
        <f t="shared" si="1"/>
        <v>13.14</v>
      </c>
      <c r="N16" s="13">
        <f t="shared" si="2"/>
        <v>8.86</v>
      </c>
      <c r="O16" s="12">
        <f>('eBay-SalesReport-Q1 2025'!$N16/'eBay-SalesReport-Q1 2025'!$M16)</f>
        <v>0.67427701674277007</v>
      </c>
    </row>
    <row r="17" spans="1:15" x14ac:dyDescent="0.25">
      <c r="A17" t="s">
        <v>20</v>
      </c>
      <c r="B17" s="12" t="s">
        <v>101</v>
      </c>
      <c r="C17">
        <v>1</v>
      </c>
      <c r="D17" s="1">
        <v>50</v>
      </c>
      <c r="E17" s="13" t="str" cm="1">
        <f t="array" ref="E17">_xlfn.IFS(D17 &lt; 15, "Low", D17 &lt; 35, "Mid", D17  &gt;= 35, "High")</f>
        <v>High</v>
      </c>
      <c r="F17" s="1">
        <v>10</v>
      </c>
      <c r="G17" s="1">
        <v>8.99</v>
      </c>
      <c r="H17" s="1">
        <v>1.3</v>
      </c>
      <c r="I17" s="1">
        <v>0</v>
      </c>
      <c r="J17" s="1">
        <v>0</v>
      </c>
      <c r="K17" s="1">
        <v>8.92</v>
      </c>
      <c r="L17" s="12">
        <v>3.99</v>
      </c>
      <c r="M17" s="13">
        <f t="shared" si="1"/>
        <v>23.200000000000003</v>
      </c>
      <c r="N17" s="13">
        <f t="shared" si="2"/>
        <v>36.799999999999997</v>
      </c>
      <c r="O17" s="12">
        <f>('eBay-SalesReport-Q1 2025'!$N17/'eBay-SalesReport-Q1 2025'!$M17)</f>
        <v>1.5862068965517238</v>
      </c>
    </row>
    <row r="18" spans="1:15" x14ac:dyDescent="0.25">
      <c r="A18" t="s">
        <v>21</v>
      </c>
      <c r="B18" s="12" t="s">
        <v>103</v>
      </c>
      <c r="C18">
        <v>1</v>
      </c>
      <c r="D18" s="1">
        <v>10</v>
      </c>
      <c r="E18" s="13" t="str" cm="1">
        <f t="array" ref="E18">_xlfn.IFS(D18 &lt; 15, "Low", D18 &lt; 35, "Mid", D18  &gt;= 35, "High")</f>
        <v>Low</v>
      </c>
      <c r="F18" s="1">
        <v>10</v>
      </c>
      <c r="G18" s="1">
        <v>3.32</v>
      </c>
      <c r="H18" s="1">
        <v>0.44</v>
      </c>
      <c r="I18" s="1">
        <v>0</v>
      </c>
      <c r="J18" s="1">
        <v>0</v>
      </c>
      <c r="K18" s="1">
        <v>9.52</v>
      </c>
      <c r="L18" s="12">
        <v>3.75</v>
      </c>
      <c r="M18" s="13">
        <f t="shared" si="1"/>
        <v>17.03</v>
      </c>
      <c r="N18" s="13">
        <f t="shared" si="2"/>
        <v>2.9699999999999989</v>
      </c>
      <c r="O18" s="12">
        <f>('eBay-SalesReport-Q1 2025'!$N18/'eBay-SalesReport-Q1 2025'!$M18)</f>
        <v>0.17439812096300639</v>
      </c>
    </row>
    <row r="19" spans="1:15" x14ac:dyDescent="0.25">
      <c r="A19" t="s">
        <v>22</v>
      </c>
      <c r="B19" s="12" t="s">
        <v>103</v>
      </c>
      <c r="C19">
        <v>1</v>
      </c>
      <c r="D19" s="1">
        <v>15</v>
      </c>
      <c r="E19" s="13" t="str" cm="1">
        <f t="array" ref="E19">_xlfn.IFS(D19 &lt; 15, "Low", D19 &lt; 35, "Mid", D19  &gt;= 35, "High")</f>
        <v>Mid</v>
      </c>
      <c r="F19" s="1">
        <v>10</v>
      </c>
      <c r="G19" s="1">
        <v>3.83</v>
      </c>
      <c r="H19" s="1">
        <v>0.52</v>
      </c>
      <c r="I19" s="1">
        <v>0</v>
      </c>
      <c r="J19" s="1">
        <v>0</v>
      </c>
      <c r="K19" s="1">
        <v>6.65</v>
      </c>
      <c r="L19" s="12">
        <v>3</v>
      </c>
      <c r="M19" s="13">
        <f t="shared" si="1"/>
        <v>14</v>
      </c>
      <c r="N19" s="13">
        <f t="shared" si="2"/>
        <v>11</v>
      </c>
      <c r="O19" s="12">
        <f>('eBay-SalesReport-Q1 2025'!$N19/'eBay-SalesReport-Q1 2025'!$M19)</f>
        <v>0.7857142857142857</v>
      </c>
    </row>
    <row r="20" spans="1:15" x14ac:dyDescent="0.25">
      <c r="A20" t="s">
        <v>23</v>
      </c>
      <c r="B20" s="12" t="s">
        <v>110</v>
      </c>
      <c r="C20">
        <v>1</v>
      </c>
      <c r="D20" s="1">
        <v>21.6</v>
      </c>
      <c r="E20" s="13" t="str" cm="1">
        <f t="array" ref="E20">_xlfn.IFS(D20 &lt; 15, "Low", D20 &lt; 35, "Mid", D20  &gt;= 35, "High")</f>
        <v>Mid</v>
      </c>
      <c r="F20" s="1">
        <v>13.92</v>
      </c>
      <c r="G20" s="1">
        <v>5.4</v>
      </c>
      <c r="H20" s="1">
        <v>0.75</v>
      </c>
      <c r="I20" s="1">
        <v>0</v>
      </c>
      <c r="J20" s="1">
        <v>0</v>
      </c>
      <c r="K20" s="1">
        <v>13.28</v>
      </c>
      <c r="L20" s="12">
        <v>3.99</v>
      </c>
      <c r="M20" s="13">
        <f t="shared" si="1"/>
        <v>23.42</v>
      </c>
      <c r="N20" s="13">
        <f t="shared" si="2"/>
        <v>12.100000000000001</v>
      </c>
      <c r="O20" s="12">
        <f>('eBay-SalesReport-Q1 2025'!$N20/'eBay-SalesReport-Q1 2025'!$M20)</f>
        <v>0.51665243381725023</v>
      </c>
    </row>
    <row r="21" spans="1:15" x14ac:dyDescent="0.25">
      <c r="A21" t="s">
        <v>24</v>
      </c>
      <c r="B21" s="12" t="s">
        <v>111</v>
      </c>
      <c r="C21">
        <v>1</v>
      </c>
      <c r="D21" s="1">
        <v>30</v>
      </c>
      <c r="E21" s="13" t="str" cm="1">
        <f t="array" ref="E21">_xlfn.IFS(D21 &lt; 15, "Low", D21 &lt; 35, "Mid", D21  &gt;= 35, "High")</f>
        <v>Mid</v>
      </c>
      <c r="F21" s="1">
        <v>8.24</v>
      </c>
      <c r="G21" s="1">
        <v>6.52</v>
      </c>
      <c r="H21" s="1">
        <v>0.82</v>
      </c>
      <c r="I21" s="1">
        <v>0</v>
      </c>
      <c r="J21" s="1">
        <v>0</v>
      </c>
      <c r="K21" s="1">
        <v>7.67</v>
      </c>
      <c r="L21" s="12">
        <v>2.99</v>
      </c>
      <c r="M21" s="13">
        <f t="shared" si="1"/>
        <v>18</v>
      </c>
      <c r="N21" s="13">
        <f t="shared" si="2"/>
        <v>20.240000000000002</v>
      </c>
      <c r="O21" s="12">
        <f>('eBay-SalesReport-Q1 2025'!$N21/'eBay-SalesReport-Q1 2025'!$M21)</f>
        <v>1.1244444444444446</v>
      </c>
    </row>
    <row r="22" spans="1:15" x14ac:dyDescent="0.25">
      <c r="A22" t="s">
        <v>25</v>
      </c>
      <c r="B22" s="12" t="s">
        <v>111</v>
      </c>
      <c r="C22">
        <v>1</v>
      </c>
      <c r="D22" s="1">
        <v>31</v>
      </c>
      <c r="E22" s="13" t="str" cm="1">
        <f t="array" ref="E22">_xlfn.IFS(D22 &lt; 15, "Low", D22 &lt; 35, "Mid", D22  &gt;= 35, "High")</f>
        <v>Mid</v>
      </c>
      <c r="F22" s="1">
        <v>6.4</v>
      </c>
      <c r="G22" s="1">
        <v>6.28</v>
      </c>
      <c r="H22" s="1">
        <v>0</v>
      </c>
      <c r="I22" s="1">
        <v>0</v>
      </c>
      <c r="J22" s="1">
        <v>0</v>
      </c>
      <c r="K22" s="1">
        <v>6.07</v>
      </c>
      <c r="L22" s="12">
        <v>2.99</v>
      </c>
      <c r="M22" s="13">
        <f t="shared" si="1"/>
        <v>15.340000000000002</v>
      </c>
      <c r="N22" s="13">
        <f t="shared" si="2"/>
        <v>22.059999999999995</v>
      </c>
      <c r="O22" s="12">
        <f>('eBay-SalesReport-Q1 2025'!$N22/'eBay-SalesReport-Q1 2025'!$M22)</f>
        <v>1.4380704041720986</v>
      </c>
    </row>
    <row r="23" spans="1:15" x14ac:dyDescent="0.25">
      <c r="A23" t="s">
        <v>26</v>
      </c>
      <c r="B23" s="12" t="s">
        <v>104</v>
      </c>
      <c r="C23">
        <v>1</v>
      </c>
      <c r="D23" s="1">
        <v>38.4</v>
      </c>
      <c r="E23" s="13" t="str" cm="1">
        <f t="array" ref="E23">_xlfn.IFS(D23 &lt; 15, "Low", D23 &lt; 35, "Mid", D23  &gt;= 35, "High")</f>
        <v>High</v>
      </c>
      <c r="F23" s="1">
        <v>19.579999999999998</v>
      </c>
      <c r="G23" s="1">
        <v>8.7200000000000006</v>
      </c>
      <c r="H23" s="1">
        <v>1.26</v>
      </c>
      <c r="I23" s="1">
        <v>0</v>
      </c>
      <c r="J23" s="1">
        <v>0</v>
      </c>
      <c r="K23" s="1">
        <v>17.78</v>
      </c>
      <c r="L23" s="12">
        <v>10</v>
      </c>
      <c r="M23" s="13">
        <f t="shared" si="1"/>
        <v>37.760000000000005</v>
      </c>
      <c r="N23" s="13">
        <f t="shared" si="2"/>
        <v>20.219999999999992</v>
      </c>
      <c r="O23" s="12">
        <f>('eBay-SalesReport-Q1 2025'!$N23/'eBay-SalesReport-Q1 2025'!$M23)</f>
        <v>0.53548728813559288</v>
      </c>
    </row>
    <row r="24" spans="1:15" x14ac:dyDescent="0.25">
      <c r="A24" t="s">
        <v>27</v>
      </c>
      <c r="B24" s="12" t="s">
        <v>101</v>
      </c>
      <c r="C24">
        <v>1</v>
      </c>
      <c r="D24" s="1">
        <v>14.4</v>
      </c>
      <c r="E24" s="13" t="str" cm="1">
        <f t="array" ref="E24">_xlfn.IFS(D24 &lt; 15, "Low", D24 &lt; 35, "Mid", D24  &gt;= 35, "High")</f>
        <v>Low</v>
      </c>
      <c r="F24" s="1">
        <v>6</v>
      </c>
      <c r="G24" s="1">
        <v>3.28</v>
      </c>
      <c r="H24" s="1">
        <v>0</v>
      </c>
      <c r="I24" s="1">
        <v>0</v>
      </c>
      <c r="J24" s="1">
        <v>0</v>
      </c>
      <c r="K24" s="1">
        <v>4.62</v>
      </c>
      <c r="L24" s="12">
        <v>0</v>
      </c>
      <c r="M24" s="13">
        <f t="shared" si="1"/>
        <v>7.9</v>
      </c>
      <c r="N24" s="13">
        <f t="shared" si="2"/>
        <v>12.499999999999998</v>
      </c>
      <c r="O24" s="12">
        <f>('eBay-SalesReport-Q1 2025'!$N24/'eBay-SalesReport-Q1 2025'!$M24)</f>
        <v>1.582278481012658</v>
      </c>
    </row>
    <row r="25" spans="1:15" x14ac:dyDescent="0.25">
      <c r="A25" t="s">
        <v>28</v>
      </c>
      <c r="B25" s="12" t="s">
        <v>101</v>
      </c>
      <c r="C25">
        <v>1</v>
      </c>
      <c r="D25" s="1">
        <v>22.4</v>
      </c>
      <c r="E25" s="13" t="str" cm="1">
        <f t="array" ref="E25">_xlfn.IFS(D25 &lt; 15, "Low", D25 &lt; 35, "Mid", D25  &gt;= 35, "High")</f>
        <v>Mid</v>
      </c>
      <c r="F25" s="1">
        <v>7.5</v>
      </c>
      <c r="G25" s="1">
        <v>4.75</v>
      </c>
      <c r="H25" s="1">
        <v>0.66</v>
      </c>
      <c r="I25" s="1">
        <v>0</v>
      </c>
      <c r="J25" s="1">
        <v>0</v>
      </c>
      <c r="K25" s="1">
        <v>7.54</v>
      </c>
      <c r="L25" s="12">
        <v>3</v>
      </c>
      <c r="M25" s="13">
        <f t="shared" si="1"/>
        <v>15.95</v>
      </c>
      <c r="N25" s="13">
        <f t="shared" si="2"/>
        <v>13.95</v>
      </c>
      <c r="O25" s="12">
        <f>('eBay-SalesReport-Q1 2025'!$N25/'eBay-SalesReport-Q1 2025'!$M25)</f>
        <v>0.87460815047021945</v>
      </c>
    </row>
    <row r="26" spans="1:15" x14ac:dyDescent="0.25">
      <c r="A26" t="s">
        <v>29</v>
      </c>
      <c r="B26" s="12" t="s">
        <v>101</v>
      </c>
      <c r="C26">
        <v>1</v>
      </c>
      <c r="D26" s="1">
        <v>25</v>
      </c>
      <c r="E26" s="13" t="str" cm="1">
        <f t="array" ref="E26">_xlfn.IFS(D26 &lt; 15, "Low", D26 &lt; 35, "Mid", D26  &gt;= 35, "High")</f>
        <v>Mid</v>
      </c>
      <c r="F26" s="1">
        <v>5.98</v>
      </c>
      <c r="G26" s="1">
        <v>4.7699999999999996</v>
      </c>
      <c r="H26" s="1">
        <v>0.66</v>
      </c>
      <c r="I26" s="1">
        <v>0</v>
      </c>
      <c r="J26" s="1">
        <v>0</v>
      </c>
      <c r="K26" s="1">
        <v>5.52</v>
      </c>
      <c r="L26" s="12">
        <v>0</v>
      </c>
      <c r="M26" s="13">
        <f t="shared" si="1"/>
        <v>10.95</v>
      </c>
      <c r="N26" s="13">
        <f t="shared" si="2"/>
        <v>20.03</v>
      </c>
      <c r="O26" s="12">
        <f>('eBay-SalesReport-Q1 2025'!$N26/'eBay-SalesReport-Q1 2025'!$M26)</f>
        <v>1.8292237442922377</v>
      </c>
    </row>
    <row r="27" spans="1:15" x14ac:dyDescent="0.25">
      <c r="A27" t="s">
        <v>30</v>
      </c>
      <c r="B27" s="12" t="s">
        <v>101</v>
      </c>
      <c r="C27">
        <v>1</v>
      </c>
      <c r="D27" s="1">
        <v>24</v>
      </c>
      <c r="E27" s="13" t="str" cm="1">
        <f t="array" ref="E27">_xlfn.IFS(D27 &lt; 15, "Low", D27 &lt; 35, "Mid", D27  &gt;= 35, "High")</f>
        <v>Mid</v>
      </c>
      <c r="F27" s="1">
        <v>11.89</v>
      </c>
      <c r="G27" s="1">
        <v>5.16</v>
      </c>
      <c r="H27" s="1">
        <v>0</v>
      </c>
      <c r="I27" s="1">
        <v>0</v>
      </c>
      <c r="J27" s="1">
        <v>0</v>
      </c>
      <c r="K27" s="1">
        <v>10.119999999999999</v>
      </c>
      <c r="L27" s="12">
        <v>7.99</v>
      </c>
      <c r="M27" s="13">
        <f t="shared" si="1"/>
        <v>23.27</v>
      </c>
      <c r="N27" s="13">
        <f t="shared" si="2"/>
        <v>12.620000000000001</v>
      </c>
      <c r="O27" s="12">
        <f>('eBay-SalesReport-Q1 2025'!$N27/'eBay-SalesReport-Q1 2025'!$M27)</f>
        <v>0.54232917920068768</v>
      </c>
    </row>
    <row r="28" spans="1:15" x14ac:dyDescent="0.25">
      <c r="A28" t="s">
        <v>31</v>
      </c>
      <c r="B28" s="12" t="s">
        <v>103</v>
      </c>
      <c r="C28">
        <v>1</v>
      </c>
      <c r="D28" s="1">
        <v>16</v>
      </c>
      <c r="E28" s="13" t="str" cm="1">
        <f t="array" ref="E28">_xlfn.IFS(D28 &lt; 15, "Low", D28 &lt; 35, "Mid", D28  &gt;= 35, "High")</f>
        <v>Mid</v>
      </c>
      <c r="F28" s="1">
        <v>6</v>
      </c>
      <c r="G28" s="1">
        <v>3.53</v>
      </c>
      <c r="H28" s="1">
        <v>0</v>
      </c>
      <c r="I28" s="1">
        <v>0</v>
      </c>
      <c r="J28" s="1">
        <v>0</v>
      </c>
      <c r="K28" s="1">
        <v>4.57</v>
      </c>
      <c r="L28" s="12">
        <v>2</v>
      </c>
      <c r="M28" s="13">
        <f t="shared" si="1"/>
        <v>10.1</v>
      </c>
      <c r="N28" s="13">
        <f t="shared" si="2"/>
        <v>11.9</v>
      </c>
      <c r="O28" s="12">
        <f>('eBay-SalesReport-Q1 2025'!$N28/'eBay-SalesReport-Q1 2025'!$M28)</f>
        <v>1.1782178217821784</v>
      </c>
    </row>
    <row r="29" spans="1:15" x14ac:dyDescent="0.25">
      <c r="A29" t="s">
        <v>32</v>
      </c>
      <c r="B29" s="12" t="s">
        <v>103</v>
      </c>
      <c r="C29">
        <v>1</v>
      </c>
      <c r="D29" s="1">
        <v>8</v>
      </c>
      <c r="E29" s="13" t="str" cm="1">
        <f t="array" ref="E29">_xlfn.IFS(D29 &lt; 15, "Low", D29 &lt; 35, "Mid", D29  &gt;= 35, "High")</f>
        <v>Low</v>
      </c>
      <c r="F29" s="1">
        <v>7.5</v>
      </c>
      <c r="G29" s="1">
        <v>2.4500000000000002</v>
      </c>
      <c r="H29" s="1">
        <v>0</v>
      </c>
      <c r="I29" s="1">
        <v>0</v>
      </c>
      <c r="J29" s="1">
        <v>0</v>
      </c>
      <c r="K29" s="1">
        <v>6.28</v>
      </c>
      <c r="L29" s="12">
        <v>4.99</v>
      </c>
      <c r="M29" s="13">
        <f t="shared" si="1"/>
        <v>13.72</v>
      </c>
      <c r="N29" s="13">
        <f t="shared" si="2"/>
        <v>1.7799999999999994</v>
      </c>
      <c r="O29" s="12">
        <f>('eBay-SalesReport-Q1 2025'!$N29/'eBay-SalesReport-Q1 2025'!$M29)</f>
        <v>0.129737609329446</v>
      </c>
    </row>
    <row r="30" spans="1:15" x14ac:dyDescent="0.25">
      <c r="A30" t="s">
        <v>33</v>
      </c>
      <c r="B30" s="12" t="s">
        <v>105</v>
      </c>
      <c r="C30">
        <v>1</v>
      </c>
      <c r="D30" s="1">
        <v>15</v>
      </c>
      <c r="E30" s="13" t="str" cm="1">
        <f t="array" ref="E30">_xlfn.IFS(D30 &lt; 15, "Low", D30 &lt; 35, "Mid", D30  &gt;= 35, "High")</f>
        <v>Mid</v>
      </c>
      <c r="F30" s="1">
        <v>10</v>
      </c>
      <c r="G30" s="1">
        <v>3.71</v>
      </c>
      <c r="H30" s="1">
        <v>0.5</v>
      </c>
      <c r="I30" s="1">
        <v>0</v>
      </c>
      <c r="J30" s="1">
        <v>0</v>
      </c>
      <c r="K30" s="1">
        <v>6.4</v>
      </c>
      <c r="L30" s="12">
        <v>8.49</v>
      </c>
      <c r="M30" s="13">
        <f t="shared" si="1"/>
        <v>19.100000000000001</v>
      </c>
      <c r="N30" s="13">
        <f t="shared" si="2"/>
        <v>5.8999999999999986</v>
      </c>
      <c r="O30" s="12">
        <f>('eBay-SalesReport-Q1 2025'!$N30/'eBay-SalesReport-Q1 2025'!$M30)</f>
        <v>0.30890052356020931</v>
      </c>
    </row>
    <row r="31" spans="1:15" x14ac:dyDescent="0.25">
      <c r="A31" t="s">
        <v>34</v>
      </c>
      <c r="B31" s="12" t="s">
        <v>103</v>
      </c>
      <c r="C31">
        <v>1</v>
      </c>
      <c r="D31" s="1">
        <v>6.4</v>
      </c>
      <c r="E31" s="13" t="str" cm="1">
        <f t="array" ref="E31">_xlfn.IFS(D31 &lt; 15, "Low", D31 &lt; 35, "Mid", D31  &gt;= 35, "High")</f>
        <v>Low</v>
      </c>
      <c r="F31" s="1">
        <v>4</v>
      </c>
      <c r="G31" s="1">
        <v>1.86</v>
      </c>
      <c r="H31" s="1">
        <v>0</v>
      </c>
      <c r="I31" s="1">
        <v>0</v>
      </c>
      <c r="J31" s="1">
        <v>0</v>
      </c>
      <c r="K31" s="1">
        <v>4.08</v>
      </c>
      <c r="L31" s="12">
        <v>1</v>
      </c>
      <c r="M31" s="13">
        <f t="shared" si="1"/>
        <v>6.94</v>
      </c>
      <c r="N31" s="13">
        <f t="shared" si="2"/>
        <v>3.46</v>
      </c>
      <c r="O31" s="12">
        <f>('eBay-SalesReport-Q1 2025'!$N31/'eBay-SalesReport-Q1 2025'!$M31)</f>
        <v>0.49855907780979825</v>
      </c>
    </row>
    <row r="32" spans="1:15" x14ac:dyDescent="0.25">
      <c r="A32" t="s">
        <v>35</v>
      </c>
      <c r="B32" s="12" t="s">
        <v>103</v>
      </c>
      <c r="C32">
        <v>1</v>
      </c>
      <c r="D32" s="1">
        <v>14.4</v>
      </c>
      <c r="E32" s="13" t="str" cm="1">
        <f t="array" ref="E32">_xlfn.IFS(D32 &lt; 15, "Low", D32 &lt; 35, "Mid", D32  &gt;= 35, "High")</f>
        <v>Low</v>
      </c>
      <c r="F32" s="1">
        <v>11.7</v>
      </c>
      <c r="G32" s="1">
        <v>4.1399999999999997</v>
      </c>
      <c r="H32" s="1">
        <v>0.56999999999999995</v>
      </c>
      <c r="I32" s="1">
        <v>0</v>
      </c>
      <c r="J32" s="1">
        <v>0</v>
      </c>
      <c r="K32" s="1">
        <v>10.67</v>
      </c>
      <c r="L32" s="12">
        <v>1.99</v>
      </c>
      <c r="M32" s="13">
        <f t="shared" si="1"/>
        <v>17.369999999999997</v>
      </c>
      <c r="N32" s="13">
        <f t="shared" si="2"/>
        <v>8.730000000000004</v>
      </c>
      <c r="O32" s="12">
        <f>('eBay-SalesReport-Q1 2025'!$N32/'eBay-SalesReport-Q1 2025'!$M32)</f>
        <v>0.50259067357512988</v>
      </c>
    </row>
    <row r="33" spans="1:15" x14ac:dyDescent="0.25">
      <c r="A33" t="s">
        <v>36</v>
      </c>
      <c r="B33" s="12" t="s">
        <v>103</v>
      </c>
      <c r="C33">
        <v>1</v>
      </c>
      <c r="D33" s="1">
        <v>9.6</v>
      </c>
      <c r="E33" s="13" t="str" cm="1">
        <f t="array" ref="E33">_xlfn.IFS(D33 &lt; 15, "Low", D33 &lt; 35, "Mid", D33  &gt;= 35, "High")</f>
        <v>Low</v>
      </c>
      <c r="F33" s="1">
        <v>7.36</v>
      </c>
      <c r="G33" s="1">
        <v>2.72</v>
      </c>
      <c r="H33" s="1">
        <v>0</v>
      </c>
      <c r="I33" s="1">
        <v>0</v>
      </c>
      <c r="J33" s="1">
        <v>0</v>
      </c>
      <c r="K33" s="1">
        <v>6.25</v>
      </c>
      <c r="L33" s="12">
        <v>3.07</v>
      </c>
      <c r="M33" s="13">
        <f t="shared" si="1"/>
        <v>12.040000000000001</v>
      </c>
      <c r="N33" s="13">
        <f t="shared" si="2"/>
        <v>4.92</v>
      </c>
      <c r="O33" s="12">
        <f>('eBay-SalesReport-Q1 2025'!$N33/'eBay-SalesReport-Q1 2025'!$M33)</f>
        <v>0.40863787375415278</v>
      </c>
    </row>
    <row r="34" spans="1:15" x14ac:dyDescent="0.25">
      <c r="A34" t="s">
        <v>37</v>
      </c>
      <c r="B34" s="12" t="s">
        <v>102</v>
      </c>
      <c r="C34">
        <v>1</v>
      </c>
      <c r="D34" s="1">
        <v>16</v>
      </c>
      <c r="E34" s="13" t="str" cm="1">
        <f t="array" ref="E34">_xlfn.IFS(D34 &lt; 15, "Low", D34 &lt; 35, "Mid", D34  &gt;= 35, "High")</f>
        <v>Mid</v>
      </c>
      <c r="F34" s="1">
        <v>7.91</v>
      </c>
      <c r="G34" s="1">
        <v>3.7</v>
      </c>
      <c r="H34" s="1">
        <v>0</v>
      </c>
      <c r="I34" s="1">
        <v>0</v>
      </c>
      <c r="J34" s="1">
        <v>0</v>
      </c>
      <c r="K34" s="1">
        <v>7.63</v>
      </c>
      <c r="L34" s="12">
        <v>4.5</v>
      </c>
      <c r="M34" s="13">
        <f t="shared" si="1"/>
        <v>15.83</v>
      </c>
      <c r="N34" s="13">
        <f t="shared" si="2"/>
        <v>8.08</v>
      </c>
      <c r="O34" s="12">
        <f>('eBay-SalesReport-Q1 2025'!$N34/'eBay-SalesReport-Q1 2025'!$M34)</f>
        <v>0.51042324699936825</v>
      </c>
    </row>
    <row r="35" spans="1:15" x14ac:dyDescent="0.25">
      <c r="A35" t="s">
        <v>38</v>
      </c>
      <c r="B35" s="12" t="s">
        <v>103</v>
      </c>
      <c r="C35">
        <v>1</v>
      </c>
      <c r="D35" s="1">
        <v>14.4</v>
      </c>
      <c r="E35" s="13" t="str" cm="1">
        <f t="array" ref="E35">_xlfn.IFS(D35 &lt; 15, "Low", D35 &lt; 35, "Mid", D35  &gt;= 35, "High")</f>
        <v>Low</v>
      </c>
      <c r="F35" s="1">
        <v>6.4</v>
      </c>
      <c r="G35" s="1">
        <v>3.28</v>
      </c>
      <c r="H35" s="1">
        <v>0.43</v>
      </c>
      <c r="I35" s="1">
        <v>0</v>
      </c>
      <c r="J35" s="1">
        <v>0</v>
      </c>
      <c r="K35" s="1">
        <v>6.21</v>
      </c>
      <c r="L35" s="12">
        <v>1</v>
      </c>
      <c r="M35" s="13">
        <f t="shared" si="1"/>
        <v>10.92</v>
      </c>
      <c r="N35" s="13">
        <f t="shared" si="2"/>
        <v>9.8800000000000008</v>
      </c>
      <c r="O35" s="12">
        <f>('eBay-SalesReport-Q1 2025'!$N35/'eBay-SalesReport-Q1 2025'!$M35)</f>
        <v>0.90476190476190488</v>
      </c>
    </row>
    <row r="36" spans="1:15" x14ac:dyDescent="0.25">
      <c r="A36" t="s">
        <v>39</v>
      </c>
      <c r="B36" s="12" t="s">
        <v>102</v>
      </c>
      <c r="C36">
        <v>1</v>
      </c>
      <c r="D36" s="1">
        <v>14.4</v>
      </c>
      <c r="E36" s="13" t="str" cm="1">
        <f t="array" ref="E36">_xlfn.IFS(D36 &lt; 15, "Low", D36 &lt; 35, "Mid", D36  &gt;= 35, "High")</f>
        <v>Low</v>
      </c>
      <c r="F36" s="1">
        <v>10</v>
      </c>
      <c r="G36" s="1">
        <v>3.81</v>
      </c>
      <c r="H36" s="1">
        <v>0</v>
      </c>
      <c r="I36" s="1">
        <v>0</v>
      </c>
      <c r="J36" s="1">
        <v>0</v>
      </c>
      <c r="K36" s="1">
        <v>11.71</v>
      </c>
      <c r="L36" s="12">
        <v>3.99</v>
      </c>
      <c r="M36" s="13">
        <f t="shared" si="1"/>
        <v>19.510000000000002</v>
      </c>
      <c r="N36" s="13">
        <f t="shared" si="2"/>
        <v>4.889999999999997</v>
      </c>
      <c r="O36" s="12">
        <f>('eBay-SalesReport-Q1 2025'!$N36/'eBay-SalesReport-Q1 2025'!$M36)</f>
        <v>0.25064069707842113</v>
      </c>
    </row>
    <row r="37" spans="1:15" x14ac:dyDescent="0.25">
      <c r="A37" t="s">
        <v>40</v>
      </c>
      <c r="B37" s="12" t="s">
        <v>101</v>
      </c>
      <c r="C37">
        <v>1</v>
      </c>
      <c r="D37" s="1">
        <v>15</v>
      </c>
      <c r="E37" s="13" t="str" cm="1">
        <f t="array" ref="E37">_xlfn.IFS(D37 &lt; 15, "Low", D37 &lt; 35, "Mid", D37  &gt;= 35, "High")</f>
        <v>Mid</v>
      </c>
      <c r="F37" s="1">
        <v>4.71</v>
      </c>
      <c r="G37" s="1">
        <v>3.23</v>
      </c>
      <c r="H37" s="1">
        <v>0.43</v>
      </c>
      <c r="I37" s="1">
        <v>0</v>
      </c>
      <c r="J37" s="1">
        <v>0</v>
      </c>
      <c r="K37" s="1">
        <v>4.71</v>
      </c>
      <c r="L37" s="12">
        <v>0</v>
      </c>
      <c r="M37" s="13">
        <f t="shared" si="1"/>
        <v>8.370000000000001</v>
      </c>
      <c r="N37" s="13">
        <f t="shared" si="2"/>
        <v>11.34</v>
      </c>
      <c r="O37" s="12">
        <f>('eBay-SalesReport-Q1 2025'!$N37/'eBay-SalesReport-Q1 2025'!$M37)</f>
        <v>1.3548387096774193</v>
      </c>
    </row>
    <row r="38" spans="1:15" x14ac:dyDescent="0.25">
      <c r="A38" t="s">
        <v>41</v>
      </c>
      <c r="B38" s="12" t="s">
        <v>103</v>
      </c>
      <c r="C38">
        <v>1</v>
      </c>
      <c r="D38" s="1">
        <v>12.8</v>
      </c>
      <c r="E38" s="13" t="str" cm="1">
        <f t="array" ref="E38">_xlfn.IFS(D38 &lt; 15, "Low", D38 &lt; 35, "Mid", D38  &gt;= 35, "High")</f>
        <v>Low</v>
      </c>
      <c r="F38" s="1">
        <v>8.24</v>
      </c>
      <c r="G38" s="1">
        <v>3.26</v>
      </c>
      <c r="H38" s="1">
        <v>0.42</v>
      </c>
      <c r="I38" s="1">
        <v>0</v>
      </c>
      <c r="J38" s="1">
        <v>0</v>
      </c>
      <c r="K38" s="1">
        <v>7.67</v>
      </c>
      <c r="L38" s="12">
        <v>2.99</v>
      </c>
      <c r="M38" s="13">
        <f t="shared" si="1"/>
        <v>14.34</v>
      </c>
      <c r="N38" s="13">
        <f t="shared" si="2"/>
        <v>6.6999999999999993</v>
      </c>
      <c r="O38" s="12">
        <f>('eBay-SalesReport-Q1 2025'!$N38/'eBay-SalesReport-Q1 2025'!$M38)</f>
        <v>0.46722454672245461</v>
      </c>
    </row>
    <row r="39" spans="1:15" x14ac:dyDescent="0.25">
      <c r="A39" t="s">
        <v>42</v>
      </c>
      <c r="B39" s="12" t="s">
        <v>103</v>
      </c>
      <c r="C39">
        <v>1</v>
      </c>
      <c r="D39" s="1">
        <v>7.2</v>
      </c>
      <c r="E39" s="13" t="str" cm="1">
        <f t="array" ref="E39">_xlfn.IFS(D39 &lt; 15, "Low", D39 &lt; 35, "Mid", D39  &gt;= 35, "High")</f>
        <v>Low</v>
      </c>
      <c r="F39" s="1">
        <v>6</v>
      </c>
      <c r="G39" s="1">
        <v>2.2999999999999998</v>
      </c>
      <c r="H39" s="1">
        <v>0.28000000000000003</v>
      </c>
      <c r="I39" s="1">
        <v>0</v>
      </c>
      <c r="J39" s="1">
        <v>0</v>
      </c>
      <c r="K39" s="1">
        <v>5.09</v>
      </c>
      <c r="L39" s="12">
        <v>1</v>
      </c>
      <c r="M39" s="13">
        <f t="shared" si="1"/>
        <v>8.67</v>
      </c>
      <c r="N39" s="13">
        <f t="shared" si="2"/>
        <v>4.5299999999999994</v>
      </c>
      <c r="O39" s="12">
        <f>('eBay-SalesReport-Q1 2025'!$N39/'eBay-SalesReport-Q1 2025'!$M39)</f>
        <v>0.52249134948096876</v>
      </c>
    </row>
    <row r="40" spans="1:15" x14ac:dyDescent="0.25">
      <c r="A40" t="s">
        <v>43</v>
      </c>
      <c r="B40" s="12" t="s">
        <v>103</v>
      </c>
      <c r="C40">
        <v>1</v>
      </c>
      <c r="D40" s="1">
        <v>12.8</v>
      </c>
      <c r="E40" s="13" t="str" cm="1">
        <f t="array" ref="E40">_xlfn.IFS(D40 &lt; 15, "Low", D40 &lt; 35, "Mid", D40  &gt;= 35, "High")</f>
        <v>Low</v>
      </c>
      <c r="F40" s="1">
        <v>9.27</v>
      </c>
      <c r="G40" s="1">
        <v>3.66</v>
      </c>
      <c r="H40" s="1">
        <v>0</v>
      </c>
      <c r="I40" s="1">
        <v>0</v>
      </c>
      <c r="J40" s="1">
        <v>0</v>
      </c>
      <c r="K40" s="1">
        <v>7.67</v>
      </c>
      <c r="L40" s="12">
        <v>1.99</v>
      </c>
      <c r="M40" s="13">
        <f t="shared" si="1"/>
        <v>13.32</v>
      </c>
      <c r="N40" s="13">
        <f t="shared" si="2"/>
        <v>8.75</v>
      </c>
      <c r="O40" s="12">
        <f>('eBay-SalesReport-Q1 2025'!$N40/'eBay-SalesReport-Q1 2025'!$M40)</f>
        <v>0.6569069069069069</v>
      </c>
    </row>
    <row r="41" spans="1:15" x14ac:dyDescent="0.25">
      <c r="A41" t="s">
        <v>44</v>
      </c>
      <c r="B41" s="12" t="s">
        <v>102</v>
      </c>
      <c r="C41">
        <v>1</v>
      </c>
      <c r="D41" s="1">
        <v>10</v>
      </c>
      <c r="E41" s="13" t="str" cm="1">
        <f t="array" ref="E41">_xlfn.IFS(D41 &lt; 15, "Low", D41 &lt; 35, "Mid", D41  &gt;= 35, "High")</f>
        <v>Low</v>
      </c>
      <c r="F41" s="1">
        <v>7.5</v>
      </c>
      <c r="G41" s="1">
        <v>2.99</v>
      </c>
      <c r="H41" s="1">
        <v>0</v>
      </c>
      <c r="I41" s="1">
        <v>0</v>
      </c>
      <c r="J41" s="1">
        <v>0</v>
      </c>
      <c r="K41" s="1">
        <v>6.07</v>
      </c>
      <c r="L41" s="12">
        <v>0</v>
      </c>
      <c r="M41" s="13">
        <f t="shared" si="1"/>
        <v>9.06</v>
      </c>
      <c r="N41" s="13">
        <f t="shared" si="2"/>
        <v>8.44</v>
      </c>
      <c r="O41" s="12">
        <f>('eBay-SalesReport-Q1 2025'!$N41/'eBay-SalesReport-Q1 2025'!$M41)</f>
        <v>0.93156732891832217</v>
      </c>
    </row>
    <row r="42" spans="1:15" x14ac:dyDescent="0.25">
      <c r="A42" t="s">
        <v>45</v>
      </c>
      <c r="B42" s="12" t="s">
        <v>103</v>
      </c>
      <c r="C42">
        <v>1</v>
      </c>
      <c r="D42" s="1">
        <v>18</v>
      </c>
      <c r="E42" s="13" t="str" cm="1">
        <f t="array" ref="E42">_xlfn.IFS(D42 &lt; 15, "Low", D42 &lt; 35, "Mid", D42  &gt;= 35, "High")</f>
        <v>Mid</v>
      </c>
      <c r="F42" s="1">
        <v>18.7</v>
      </c>
      <c r="G42" s="1">
        <v>5.39</v>
      </c>
      <c r="H42" s="1">
        <v>0.73</v>
      </c>
      <c r="I42" s="1">
        <v>0</v>
      </c>
      <c r="J42" s="1">
        <v>0</v>
      </c>
      <c r="K42" s="1">
        <v>13.27</v>
      </c>
      <c r="L42" s="12">
        <v>9.99</v>
      </c>
      <c r="M42" s="13">
        <f t="shared" si="1"/>
        <v>29.380000000000003</v>
      </c>
      <c r="N42" s="13">
        <f t="shared" si="2"/>
        <v>7.32</v>
      </c>
      <c r="O42" s="12">
        <f>('eBay-SalesReport-Q1 2025'!$N42/'eBay-SalesReport-Q1 2025'!$M42)</f>
        <v>0.24914908100748809</v>
      </c>
    </row>
    <row r="43" spans="1:15" x14ac:dyDescent="0.25">
      <c r="A43" t="s">
        <v>46</v>
      </c>
      <c r="B43" s="12" t="s">
        <v>101</v>
      </c>
      <c r="C43">
        <v>1</v>
      </c>
      <c r="D43" s="1">
        <v>18.239999999999998</v>
      </c>
      <c r="E43" s="13" t="str" cm="1">
        <f t="array" ref="E43">_xlfn.IFS(D43 &lt; 15, "Low", D43 &lt; 35, "Mid", D43  &gt;= 35, "High")</f>
        <v>Mid</v>
      </c>
      <c r="F43" s="1">
        <v>7.5</v>
      </c>
      <c r="G43" s="1">
        <v>4.1500000000000004</v>
      </c>
      <c r="H43" s="1">
        <v>0</v>
      </c>
      <c r="I43" s="1">
        <v>0</v>
      </c>
      <c r="J43" s="1">
        <v>0</v>
      </c>
      <c r="K43" s="1">
        <v>6.82</v>
      </c>
      <c r="L43" s="12">
        <v>1</v>
      </c>
      <c r="M43" s="13">
        <f t="shared" si="1"/>
        <v>11.97</v>
      </c>
      <c r="N43" s="13">
        <f t="shared" si="2"/>
        <v>13.769999999999998</v>
      </c>
      <c r="O43" s="12">
        <f>('eBay-SalesReport-Q1 2025'!$N43/'eBay-SalesReport-Q1 2025'!$M43)</f>
        <v>1.1503759398496238</v>
      </c>
    </row>
    <row r="44" spans="1:15" x14ac:dyDescent="0.25">
      <c r="A44" t="s">
        <v>47</v>
      </c>
      <c r="B44" s="12" t="s">
        <v>102</v>
      </c>
      <c r="C44">
        <v>1</v>
      </c>
      <c r="D44" s="1">
        <v>13</v>
      </c>
      <c r="E44" s="13" t="str" cm="1">
        <f t="array" ref="E44">_xlfn.IFS(D44 &lt; 15, "Low", D44 &lt; 35, "Mid", D44  &gt;= 35, "High")</f>
        <v>Low</v>
      </c>
      <c r="F44" s="1">
        <v>8.58</v>
      </c>
      <c r="G44" s="1">
        <v>3.58</v>
      </c>
      <c r="H44" s="1">
        <v>0</v>
      </c>
      <c r="I44" s="1">
        <v>0.39</v>
      </c>
      <c r="J44" s="1">
        <v>0</v>
      </c>
      <c r="K44" s="1">
        <v>8.58</v>
      </c>
      <c r="L44" s="12">
        <v>2.99</v>
      </c>
      <c r="M44" s="13">
        <f t="shared" si="1"/>
        <v>15.540000000000001</v>
      </c>
      <c r="N44" s="13">
        <f t="shared" si="2"/>
        <v>6.0399999999999974</v>
      </c>
      <c r="O44" s="12">
        <f>('eBay-SalesReport-Q1 2025'!$N44/'eBay-SalesReport-Q1 2025'!$M44)</f>
        <v>0.38867438867438847</v>
      </c>
    </row>
    <row r="45" spans="1:15" x14ac:dyDescent="0.25">
      <c r="A45" t="s">
        <v>48</v>
      </c>
      <c r="B45" s="12" t="s">
        <v>101</v>
      </c>
      <c r="C45">
        <v>1</v>
      </c>
      <c r="D45" s="1">
        <v>12</v>
      </c>
      <c r="E45" s="13" t="str" cm="1">
        <f t="array" ref="E45">_xlfn.IFS(D45 &lt; 15, "Low", D45 &lt; 35, "Mid", D45  &gt;= 35, "High")</f>
        <v>Low</v>
      </c>
      <c r="F45" s="1">
        <v>6</v>
      </c>
      <c r="G45" s="1">
        <v>2.95</v>
      </c>
      <c r="H45" s="1">
        <v>0</v>
      </c>
      <c r="I45" s="1">
        <v>0</v>
      </c>
      <c r="J45" s="1">
        <v>0</v>
      </c>
      <c r="K45" s="1">
        <v>5.31</v>
      </c>
      <c r="L45" s="12">
        <v>1</v>
      </c>
      <c r="M45" s="13">
        <f t="shared" si="1"/>
        <v>9.26</v>
      </c>
      <c r="N45" s="13">
        <f t="shared" si="2"/>
        <v>8.74</v>
      </c>
      <c r="O45" s="12">
        <f>('eBay-SalesReport-Q1 2025'!$N45/'eBay-SalesReport-Q1 2025'!$M45)</f>
        <v>0.94384449244060475</v>
      </c>
    </row>
    <row r="46" spans="1:15" x14ac:dyDescent="0.25">
      <c r="A46" t="s">
        <v>49</v>
      </c>
      <c r="B46" s="12" t="s">
        <v>103</v>
      </c>
      <c r="C46">
        <v>1</v>
      </c>
      <c r="D46" s="1">
        <v>22.1</v>
      </c>
      <c r="E46" s="13" t="str" cm="1">
        <f t="array" ref="E46">_xlfn.IFS(D46 &lt; 15, "Low", D46 &lt; 35, "Mid", D46  &gt;= 35, "High")</f>
        <v>Mid</v>
      </c>
      <c r="F46" s="1">
        <v>10</v>
      </c>
      <c r="G46" s="1">
        <v>4.9800000000000004</v>
      </c>
      <c r="H46" s="1">
        <v>0.67</v>
      </c>
      <c r="I46" s="1">
        <v>0</v>
      </c>
      <c r="J46" s="1">
        <v>0</v>
      </c>
      <c r="K46" s="1">
        <v>9.39</v>
      </c>
      <c r="L46" s="12">
        <v>1.99</v>
      </c>
      <c r="M46" s="13">
        <f t="shared" si="1"/>
        <v>17.03</v>
      </c>
      <c r="N46" s="13">
        <f t="shared" si="2"/>
        <v>15.07</v>
      </c>
      <c r="O46" s="12">
        <f>('eBay-SalesReport-Q1 2025'!$N46/'eBay-SalesReport-Q1 2025'!$M46)</f>
        <v>0.88490898414562535</v>
      </c>
    </row>
    <row r="47" spans="1:15" x14ac:dyDescent="0.25">
      <c r="A47" t="s">
        <v>50</v>
      </c>
      <c r="B47" s="12" t="s">
        <v>103</v>
      </c>
      <c r="C47">
        <v>1</v>
      </c>
      <c r="D47" s="1">
        <v>25</v>
      </c>
      <c r="E47" s="13" t="str" cm="1">
        <f t="array" ref="E47">_xlfn.IFS(D47 &lt; 15, "Low", D47 &lt; 35, "Mid", D47  &gt;= 35, "High")</f>
        <v>Mid</v>
      </c>
      <c r="F47" s="1">
        <v>11.49</v>
      </c>
      <c r="G47" s="1">
        <v>5.71</v>
      </c>
      <c r="H47" s="1">
        <v>0</v>
      </c>
      <c r="I47" s="1">
        <v>0</v>
      </c>
      <c r="J47" s="1">
        <v>0</v>
      </c>
      <c r="K47" s="1">
        <v>11.35</v>
      </c>
      <c r="L47" s="12">
        <v>2.5</v>
      </c>
      <c r="M47" s="13">
        <f t="shared" si="1"/>
        <v>19.559999999999999</v>
      </c>
      <c r="N47" s="13">
        <f t="shared" si="2"/>
        <v>16.930000000000003</v>
      </c>
      <c r="O47" s="12">
        <f>('eBay-SalesReport-Q1 2025'!$N47/'eBay-SalesReport-Q1 2025'!$M47)</f>
        <v>0.86554192229038873</v>
      </c>
    </row>
    <row r="48" spans="1:15" x14ac:dyDescent="0.25">
      <c r="A48" t="s">
        <v>51</v>
      </c>
      <c r="B48" s="12" t="s">
        <v>101</v>
      </c>
      <c r="C48">
        <v>1</v>
      </c>
      <c r="D48" s="1">
        <v>17</v>
      </c>
      <c r="E48" s="13" t="str" cm="1">
        <f t="array" ref="E48">_xlfn.IFS(D48 &lt; 15, "Low", D48 &lt; 35, "Mid", D48  &gt;= 35, "High")</f>
        <v>Mid</v>
      </c>
      <c r="F48" s="1">
        <v>6.82</v>
      </c>
      <c r="G48" s="1">
        <v>3.82</v>
      </c>
      <c r="H48" s="1">
        <v>0.5</v>
      </c>
      <c r="I48" s="1">
        <v>0</v>
      </c>
      <c r="J48" s="1">
        <v>0</v>
      </c>
      <c r="K48" s="1">
        <v>4.57</v>
      </c>
      <c r="L48" s="12">
        <v>1</v>
      </c>
      <c r="M48" s="13">
        <f t="shared" si="1"/>
        <v>9.89</v>
      </c>
      <c r="N48" s="13">
        <f t="shared" si="2"/>
        <v>13.93</v>
      </c>
      <c r="O48" s="12">
        <f>('eBay-SalesReport-Q1 2025'!$N48/'eBay-SalesReport-Q1 2025'!$M48)</f>
        <v>1.4084934277047521</v>
      </c>
    </row>
    <row r="49" spans="1:15" x14ac:dyDescent="0.25">
      <c r="A49" t="s">
        <v>52</v>
      </c>
      <c r="B49" s="12" t="s">
        <v>101</v>
      </c>
      <c r="C49">
        <v>1</v>
      </c>
      <c r="D49" s="1">
        <v>12.75</v>
      </c>
      <c r="E49" s="13" t="str" cm="1">
        <f t="array" ref="E49">_xlfn.IFS(D49 &lt; 15, "Low", D49 &lt; 35, "Mid", D49  &gt;= 35, "High")</f>
        <v>Low</v>
      </c>
      <c r="F49" s="1">
        <v>6.29</v>
      </c>
      <c r="G49" s="1">
        <v>3.09</v>
      </c>
      <c r="H49" s="1">
        <v>0</v>
      </c>
      <c r="I49" s="1">
        <v>0</v>
      </c>
      <c r="J49" s="1">
        <v>0</v>
      </c>
      <c r="K49" s="1">
        <v>4.5199999999999996</v>
      </c>
      <c r="L49" s="12">
        <v>3.99</v>
      </c>
      <c r="M49" s="13">
        <f t="shared" si="1"/>
        <v>11.6</v>
      </c>
      <c r="N49" s="13">
        <f t="shared" si="2"/>
        <v>7.4399999999999995</v>
      </c>
      <c r="O49" s="12">
        <f>('eBay-SalesReport-Q1 2025'!$N49/'eBay-SalesReport-Q1 2025'!$M49)</f>
        <v>0.64137931034482754</v>
      </c>
    </row>
    <row r="50" spans="1:15" x14ac:dyDescent="0.25">
      <c r="A50" t="s">
        <v>53</v>
      </c>
      <c r="B50" s="12" t="s">
        <v>101</v>
      </c>
      <c r="C50">
        <v>1</v>
      </c>
      <c r="D50" s="1">
        <v>17</v>
      </c>
      <c r="E50" s="13" t="str" cm="1">
        <f t="array" ref="E50">_xlfn.IFS(D50 &lt; 15, "Low", D50 &lt; 35, "Mid", D50  &gt;= 35, "High")</f>
        <v>Mid</v>
      </c>
      <c r="F50" s="1">
        <v>6.36</v>
      </c>
      <c r="G50" s="1">
        <v>3.81</v>
      </c>
      <c r="H50" s="1">
        <v>0.5</v>
      </c>
      <c r="I50" s="1">
        <v>0</v>
      </c>
      <c r="J50" s="1">
        <v>0</v>
      </c>
      <c r="K50" s="1">
        <v>5.21</v>
      </c>
      <c r="L50" s="12">
        <v>2</v>
      </c>
      <c r="M50" s="13">
        <f t="shared" si="1"/>
        <v>11.52</v>
      </c>
      <c r="N50" s="13">
        <f t="shared" si="2"/>
        <v>11.84</v>
      </c>
      <c r="O50" s="12">
        <f>('eBay-SalesReport-Q1 2025'!$N50/'eBay-SalesReport-Q1 2025'!$M50)</f>
        <v>1.0277777777777779</v>
      </c>
    </row>
    <row r="51" spans="1:15" x14ac:dyDescent="0.25">
      <c r="A51" t="s">
        <v>54</v>
      </c>
      <c r="B51" s="12" t="s">
        <v>106</v>
      </c>
      <c r="C51">
        <v>1</v>
      </c>
      <c r="D51" s="1">
        <v>9.6</v>
      </c>
      <c r="E51" s="13" t="str" cm="1">
        <f t="array" ref="E51">_xlfn.IFS(D51 &lt; 15, "Low", D51 &lt; 35, "Mid", D51  &gt;= 35, "High")</f>
        <v>Low</v>
      </c>
      <c r="F51" s="1">
        <v>7.67</v>
      </c>
      <c r="G51" s="1">
        <v>2.89</v>
      </c>
      <c r="H51" s="1">
        <v>0</v>
      </c>
      <c r="I51" s="1">
        <v>0</v>
      </c>
      <c r="J51" s="1">
        <v>0</v>
      </c>
      <c r="K51" s="1">
        <v>7.36</v>
      </c>
      <c r="L51" s="12">
        <v>2</v>
      </c>
      <c r="M51" s="13">
        <f t="shared" si="1"/>
        <v>12.25</v>
      </c>
      <c r="N51" s="13">
        <f t="shared" si="2"/>
        <v>5.0199999999999996</v>
      </c>
      <c r="O51" s="12">
        <f>('eBay-SalesReport-Q1 2025'!$N51/'eBay-SalesReport-Q1 2025'!$M51)</f>
        <v>0.40979591836734691</v>
      </c>
    </row>
    <row r="52" spans="1:15" x14ac:dyDescent="0.25">
      <c r="A52" t="s">
        <v>55</v>
      </c>
      <c r="B52" s="12" t="s">
        <v>103</v>
      </c>
      <c r="C52">
        <v>1</v>
      </c>
      <c r="D52" s="1">
        <v>9.6</v>
      </c>
      <c r="E52" s="13" t="str" cm="1">
        <f t="array" ref="E52">_xlfn.IFS(D52 &lt; 15, "Low", D52 &lt; 35, "Mid", D52  &gt;= 35, "High")</f>
        <v>Low</v>
      </c>
      <c r="F52" s="1">
        <v>6.53</v>
      </c>
      <c r="G52" s="1">
        <v>2.73</v>
      </c>
      <c r="H52" s="1">
        <v>0</v>
      </c>
      <c r="I52" s="1">
        <v>0</v>
      </c>
      <c r="J52" s="1">
        <v>0</v>
      </c>
      <c r="K52" s="1">
        <v>6.53</v>
      </c>
      <c r="L52" s="12">
        <v>3.6</v>
      </c>
      <c r="M52" s="13">
        <f t="shared" si="1"/>
        <v>12.86</v>
      </c>
      <c r="N52" s="13">
        <f t="shared" si="2"/>
        <v>3.2699999999999996</v>
      </c>
      <c r="O52" s="12">
        <f>('eBay-SalesReport-Q1 2025'!$N52/'eBay-SalesReport-Q1 2025'!$M52)</f>
        <v>0.25427682737169516</v>
      </c>
    </row>
    <row r="53" spans="1:15" x14ac:dyDescent="0.25">
      <c r="A53" t="s">
        <v>56</v>
      </c>
      <c r="B53" s="12" t="s">
        <v>103</v>
      </c>
      <c r="C53">
        <v>1</v>
      </c>
      <c r="D53" s="1">
        <v>12</v>
      </c>
      <c r="E53" s="13" t="str" cm="1">
        <f t="array" ref="E53">_xlfn.IFS(D53 &lt; 15, "Low", D53 &lt; 35, "Mid", D53  &gt;= 35, "High")</f>
        <v>Low</v>
      </c>
      <c r="F53" s="1">
        <v>8.58</v>
      </c>
      <c r="G53" s="1">
        <v>3.47</v>
      </c>
      <c r="H53" s="1">
        <v>0</v>
      </c>
      <c r="I53" s="1">
        <v>0</v>
      </c>
      <c r="J53" s="1">
        <v>0</v>
      </c>
      <c r="K53" s="1">
        <v>8.58</v>
      </c>
      <c r="L53" s="12">
        <v>3.07</v>
      </c>
      <c r="M53" s="13">
        <f t="shared" si="1"/>
        <v>15.120000000000001</v>
      </c>
      <c r="N53" s="13">
        <f t="shared" si="2"/>
        <v>5.4599999999999973</v>
      </c>
      <c r="O53" s="12">
        <f>('eBay-SalesReport-Q1 2025'!$N53/'eBay-SalesReport-Q1 2025'!$M53)</f>
        <v>0.36111111111111088</v>
      </c>
    </row>
    <row r="54" spans="1:15" x14ac:dyDescent="0.25">
      <c r="A54" t="s">
        <v>57</v>
      </c>
      <c r="B54" s="12" t="s">
        <v>109</v>
      </c>
      <c r="C54">
        <v>1</v>
      </c>
      <c r="D54" s="1">
        <v>14.4</v>
      </c>
      <c r="E54" s="13" t="str" cm="1">
        <f t="array" ref="E54">_xlfn.IFS(D54 &lt; 15, "Low", D54 &lt; 35, "Mid", D54  &gt;= 35, "High")</f>
        <v>Low</v>
      </c>
      <c r="F54" s="1">
        <v>4.4400000000000004</v>
      </c>
      <c r="G54" s="1">
        <v>3.13</v>
      </c>
      <c r="H54" s="1">
        <v>0</v>
      </c>
      <c r="I54" s="1">
        <v>0</v>
      </c>
      <c r="J54" s="1">
        <v>0</v>
      </c>
      <c r="K54" s="1">
        <v>4.4400000000000004</v>
      </c>
      <c r="L54" s="12">
        <v>3</v>
      </c>
      <c r="M54" s="13">
        <f t="shared" si="1"/>
        <v>10.57</v>
      </c>
      <c r="N54" s="13">
        <f t="shared" si="2"/>
        <v>8.27</v>
      </c>
      <c r="O54" s="12">
        <f>('eBay-SalesReport-Q1 2025'!$N54/'eBay-SalesReport-Q1 2025'!$M54)</f>
        <v>0.78240302743613999</v>
      </c>
    </row>
    <row r="55" spans="1:15" x14ac:dyDescent="0.25">
      <c r="A55" t="s">
        <v>58</v>
      </c>
      <c r="B55" s="12" t="s">
        <v>103</v>
      </c>
      <c r="C55">
        <v>1</v>
      </c>
      <c r="D55" s="1">
        <v>20</v>
      </c>
      <c r="E55" s="13" t="str" cm="1">
        <f t="array" ref="E55">_xlfn.IFS(D55 &lt; 15, "Low", D55 &lt; 35, "Mid", D55  &gt;= 35, "High")</f>
        <v>Mid</v>
      </c>
      <c r="F55" s="1">
        <v>7.36</v>
      </c>
      <c r="G55" s="1">
        <v>4.38</v>
      </c>
      <c r="H55" s="1">
        <v>0.59</v>
      </c>
      <c r="I55" s="1">
        <v>0</v>
      </c>
      <c r="J55" s="1">
        <v>0</v>
      </c>
      <c r="K55" s="1">
        <v>7.36</v>
      </c>
      <c r="L55" s="12">
        <v>3</v>
      </c>
      <c r="M55" s="13">
        <f t="shared" si="1"/>
        <v>15.33</v>
      </c>
      <c r="N55" s="13">
        <f t="shared" si="2"/>
        <v>12.03</v>
      </c>
      <c r="O55" s="12">
        <f>('eBay-SalesReport-Q1 2025'!$N55/'eBay-SalesReport-Q1 2025'!$M55)</f>
        <v>0.78473581213307231</v>
      </c>
    </row>
    <row r="56" spans="1:15" x14ac:dyDescent="0.25">
      <c r="A56" t="s">
        <v>59</v>
      </c>
      <c r="B56" s="12" t="s">
        <v>103</v>
      </c>
      <c r="C56">
        <v>1</v>
      </c>
      <c r="D56" s="1">
        <v>11.9</v>
      </c>
      <c r="E56" s="13" t="str" cm="1">
        <f t="array" ref="E56">_xlfn.IFS(D56 &lt; 15, "Low", D56 &lt; 35, "Mid", D56  &gt;= 35, "High")</f>
        <v>Low</v>
      </c>
      <c r="F56" s="1">
        <v>7.36</v>
      </c>
      <c r="G56" s="1">
        <v>3.21</v>
      </c>
      <c r="H56" s="1">
        <v>0.62</v>
      </c>
      <c r="I56" s="1">
        <v>0</v>
      </c>
      <c r="J56" s="1">
        <v>0</v>
      </c>
      <c r="K56" s="1">
        <v>7.36</v>
      </c>
      <c r="L56" s="12">
        <v>8.36</v>
      </c>
      <c r="M56" s="13">
        <f t="shared" si="1"/>
        <v>19.55</v>
      </c>
      <c r="N56" s="13">
        <f t="shared" si="2"/>
        <v>-0.28999999999999915</v>
      </c>
      <c r="O56" s="12">
        <f>('eBay-SalesReport-Q1 2025'!$N56/'eBay-SalesReport-Q1 2025'!$M56)</f>
        <v>-1.4833759590792795E-2</v>
      </c>
    </row>
    <row r="57" spans="1:15" x14ac:dyDescent="0.25">
      <c r="A57" t="s">
        <v>60</v>
      </c>
      <c r="B57" s="12" t="s">
        <v>103</v>
      </c>
      <c r="C57">
        <v>1</v>
      </c>
      <c r="D57" s="1">
        <v>16.149999999999999</v>
      </c>
      <c r="E57" s="13" t="str" cm="1">
        <f t="array" ref="E57">_xlfn.IFS(D57 &lt; 15, "Low", D57 &lt; 35, "Mid", D57  &gt;= 35, "High")</f>
        <v>Mid</v>
      </c>
      <c r="F57" s="1">
        <v>11.07</v>
      </c>
      <c r="G57" s="1">
        <v>4.29</v>
      </c>
      <c r="H57" s="1">
        <v>0.86</v>
      </c>
      <c r="I57" s="1">
        <v>0</v>
      </c>
      <c r="J57" s="1">
        <v>0</v>
      </c>
      <c r="K57" s="1">
        <v>10</v>
      </c>
      <c r="L57" s="12">
        <v>2</v>
      </c>
      <c r="M57" s="13">
        <f t="shared" si="1"/>
        <v>17.149999999999999</v>
      </c>
      <c r="N57" s="13">
        <f t="shared" si="2"/>
        <v>10.07</v>
      </c>
      <c r="O57" s="12">
        <f>('eBay-SalesReport-Q1 2025'!$N57/'eBay-SalesReport-Q1 2025'!$M57)</f>
        <v>0.58717201166180766</v>
      </c>
    </row>
    <row r="58" spans="1:15" x14ac:dyDescent="0.25">
      <c r="A58" t="s">
        <v>61</v>
      </c>
      <c r="B58" s="12" t="s">
        <v>101</v>
      </c>
      <c r="C58">
        <v>1</v>
      </c>
      <c r="D58" s="1">
        <v>29.75</v>
      </c>
      <c r="E58" s="13" t="str" cm="1">
        <f t="array" ref="E58">_xlfn.IFS(D58 &lt; 15, "Low", D58 &lt; 35, "Mid", D58  &gt;= 35, "High")</f>
        <v>Mid</v>
      </c>
      <c r="F58" s="1">
        <v>6.28</v>
      </c>
      <c r="G58" s="1">
        <v>5.69</v>
      </c>
      <c r="H58" s="1">
        <v>0</v>
      </c>
      <c r="I58" s="1">
        <v>0</v>
      </c>
      <c r="J58" s="1">
        <v>0</v>
      </c>
      <c r="K58" s="1">
        <v>6.28</v>
      </c>
      <c r="L58" s="12">
        <v>3</v>
      </c>
      <c r="M58" s="13">
        <f t="shared" si="1"/>
        <v>14.97</v>
      </c>
      <c r="N58" s="13">
        <f t="shared" si="2"/>
        <v>21.060000000000002</v>
      </c>
      <c r="O58" s="12">
        <f>('eBay-SalesReport-Q1 2025'!$N58/'eBay-SalesReport-Q1 2025'!$M58)</f>
        <v>1.4068136272545091</v>
      </c>
    </row>
    <row r="59" spans="1:15" x14ac:dyDescent="0.25">
      <c r="A59" t="s">
        <v>62</v>
      </c>
      <c r="B59" s="12" t="s">
        <v>103</v>
      </c>
      <c r="C59">
        <v>1</v>
      </c>
      <c r="D59" s="1">
        <v>11</v>
      </c>
      <c r="E59" s="13" t="str" cm="1">
        <f t="array" ref="E59">_xlfn.IFS(D59 &lt; 15, "Low", D59 &lt; 35, "Mid", D59  &gt;= 35, "High")</f>
        <v>Low</v>
      </c>
      <c r="F59" s="1">
        <v>6.45</v>
      </c>
      <c r="G59" s="1">
        <v>2.85</v>
      </c>
      <c r="H59" s="1">
        <v>0</v>
      </c>
      <c r="I59" s="1">
        <v>0</v>
      </c>
      <c r="J59" s="1">
        <v>0</v>
      </c>
      <c r="K59" s="1">
        <v>6.36</v>
      </c>
      <c r="L59" s="12">
        <v>2</v>
      </c>
      <c r="M59" s="13">
        <f t="shared" si="1"/>
        <v>11.21</v>
      </c>
      <c r="N59" s="13">
        <f t="shared" si="2"/>
        <v>6.2399999999999984</v>
      </c>
      <c r="O59" s="12">
        <f>('eBay-SalesReport-Q1 2025'!$N59/'eBay-SalesReport-Q1 2025'!$M59)</f>
        <v>0.55664585191793026</v>
      </c>
    </row>
    <row r="60" spans="1:15" x14ac:dyDescent="0.25">
      <c r="A60" t="s">
        <v>63</v>
      </c>
      <c r="B60" s="12" t="s">
        <v>103</v>
      </c>
      <c r="C60">
        <v>1</v>
      </c>
      <c r="D60" s="1">
        <v>18</v>
      </c>
      <c r="E60" s="13" t="str" cm="1">
        <f t="array" ref="E60">_xlfn.IFS(D60 &lt; 15, "Low", D60 &lt; 35, "Mid", D60  &gt;= 35, "High")</f>
        <v>Mid</v>
      </c>
      <c r="F60" s="1">
        <v>7.36</v>
      </c>
      <c r="G60" s="1">
        <v>4.04</v>
      </c>
      <c r="H60" s="1">
        <v>0</v>
      </c>
      <c r="I60" s="1">
        <v>0</v>
      </c>
      <c r="J60" s="1">
        <v>0</v>
      </c>
      <c r="K60" s="1">
        <v>7.36</v>
      </c>
      <c r="L60" s="12">
        <v>0</v>
      </c>
      <c r="M60" s="13">
        <f t="shared" si="1"/>
        <v>11.4</v>
      </c>
      <c r="N60" s="13">
        <f t="shared" si="2"/>
        <v>13.959999999999999</v>
      </c>
      <c r="O60" s="12">
        <f>('eBay-SalesReport-Q1 2025'!$N60/'eBay-SalesReport-Q1 2025'!$M60)</f>
        <v>1.2245614035087717</v>
      </c>
    </row>
    <row r="61" spans="1:15" x14ac:dyDescent="0.25">
      <c r="A61" t="s">
        <v>64</v>
      </c>
      <c r="B61" s="12" t="s">
        <v>101</v>
      </c>
      <c r="C61">
        <v>1</v>
      </c>
      <c r="D61" s="1">
        <v>29.75</v>
      </c>
      <c r="E61" s="13" t="str" cm="1">
        <f t="array" ref="E61">_xlfn.IFS(D61 &lt; 15, "Low", D61 &lt; 35, "Mid", D61  &gt;= 35, "High")</f>
        <v>Mid</v>
      </c>
      <c r="F61" s="1">
        <v>9.39</v>
      </c>
      <c r="G61" s="1">
        <v>5.84</v>
      </c>
      <c r="H61" s="1">
        <v>0.83</v>
      </c>
      <c r="I61" s="1">
        <v>0</v>
      </c>
      <c r="J61" s="1">
        <v>0</v>
      </c>
      <c r="K61" s="1">
        <v>4.6900000000000004</v>
      </c>
      <c r="L61" s="12">
        <v>30</v>
      </c>
      <c r="M61" s="13">
        <f t="shared" si="1"/>
        <v>41.36</v>
      </c>
      <c r="N61" s="13">
        <f t="shared" si="2"/>
        <v>-2.2199999999999989</v>
      </c>
      <c r="O61" s="12">
        <f>('eBay-SalesReport-Q1 2025'!$N61/'eBay-SalesReport-Q1 2025'!$M61)</f>
        <v>-5.3675048355899396E-2</v>
      </c>
    </row>
    <row r="62" spans="1:15" x14ac:dyDescent="0.25">
      <c r="A62" t="s">
        <v>65</v>
      </c>
      <c r="B62" s="12" t="s">
        <v>101</v>
      </c>
      <c r="C62">
        <v>1</v>
      </c>
      <c r="D62" s="1">
        <v>10.199999999999999</v>
      </c>
      <c r="E62" s="13" t="str" cm="1">
        <f t="array" ref="E62">_xlfn.IFS(D62 &lt; 15, "Low", D62 &lt; 35, "Mid", D62  &gt;= 35, "High")</f>
        <v>Low</v>
      </c>
      <c r="F62" s="1">
        <v>4.84</v>
      </c>
      <c r="G62" s="1">
        <v>2.35</v>
      </c>
      <c r="H62" s="1">
        <v>0.32</v>
      </c>
      <c r="I62" s="1">
        <v>0</v>
      </c>
      <c r="J62" s="1">
        <v>0</v>
      </c>
      <c r="K62" s="1">
        <v>4.6900000000000004</v>
      </c>
      <c r="L62" s="12">
        <v>0</v>
      </c>
      <c r="M62" s="13">
        <f t="shared" si="1"/>
        <v>7.36</v>
      </c>
      <c r="N62" s="13">
        <f t="shared" si="2"/>
        <v>7.6799999999999988</v>
      </c>
      <c r="O62" s="12">
        <f>('eBay-SalesReport-Q1 2025'!$N62/'eBay-SalesReport-Q1 2025'!$M62)</f>
        <v>1.043478260869565</v>
      </c>
    </row>
    <row r="63" spans="1:15" x14ac:dyDescent="0.25">
      <c r="A63" t="s">
        <v>66</v>
      </c>
      <c r="B63" s="12" t="s">
        <v>103</v>
      </c>
      <c r="C63">
        <v>1</v>
      </c>
      <c r="D63" s="1">
        <v>28.9</v>
      </c>
      <c r="E63" s="13" t="str" cm="1">
        <f t="array" ref="E63">_xlfn.IFS(D63 &lt; 15, "Low", D63 &lt; 35, "Mid", D63  &gt;= 35, "High")</f>
        <v>Mid</v>
      </c>
      <c r="F63" s="1">
        <v>6.45</v>
      </c>
      <c r="G63" s="1">
        <v>5.59</v>
      </c>
      <c r="H63" s="1">
        <v>0.76</v>
      </c>
      <c r="I63" s="1">
        <v>0</v>
      </c>
      <c r="J63" s="1">
        <v>0</v>
      </c>
      <c r="K63" s="1">
        <v>6.53</v>
      </c>
      <c r="L63" s="12">
        <v>2.5</v>
      </c>
      <c r="M63" s="13">
        <f t="shared" si="1"/>
        <v>15.379999999999999</v>
      </c>
      <c r="N63" s="13">
        <f t="shared" si="2"/>
        <v>19.970000000000002</v>
      </c>
      <c r="O63" s="12">
        <f>('eBay-SalesReport-Q1 2025'!$N63/'eBay-SalesReport-Q1 2025'!$M63)</f>
        <v>1.2984395318595581</v>
      </c>
    </row>
    <row r="64" spans="1:15" x14ac:dyDescent="0.25">
      <c r="A64" t="s">
        <v>67</v>
      </c>
      <c r="B64" s="12" t="s">
        <v>103</v>
      </c>
      <c r="C64">
        <v>1</v>
      </c>
      <c r="D64" s="1">
        <v>18.7</v>
      </c>
      <c r="E64" s="13" t="str" cm="1">
        <f t="array" ref="E64">_xlfn.IFS(D64 &lt; 15, "Low", D64 &lt; 35, "Mid", D64  &gt;= 35, "High")</f>
        <v>Mid</v>
      </c>
      <c r="F64" s="1">
        <v>10.66</v>
      </c>
      <c r="G64" s="1">
        <v>4.7300000000000004</v>
      </c>
      <c r="H64" s="1">
        <v>0</v>
      </c>
      <c r="I64" s="1">
        <v>0</v>
      </c>
      <c r="J64" s="1">
        <v>0</v>
      </c>
      <c r="K64" s="1">
        <v>10.09</v>
      </c>
      <c r="L64" s="12">
        <v>7.99</v>
      </c>
      <c r="M64" s="13">
        <f t="shared" si="1"/>
        <v>22.810000000000002</v>
      </c>
      <c r="N64" s="13">
        <f t="shared" si="2"/>
        <v>6.5499999999999972</v>
      </c>
      <c r="O64" s="12">
        <f>('eBay-SalesReport-Q1 2025'!$N64/'eBay-SalesReport-Q1 2025'!$M64)</f>
        <v>0.28715475668566404</v>
      </c>
    </row>
    <row r="65" spans="1:15" x14ac:dyDescent="0.25">
      <c r="A65" t="s">
        <v>68</v>
      </c>
      <c r="B65" s="12" t="s">
        <v>103</v>
      </c>
      <c r="C65">
        <v>1</v>
      </c>
      <c r="D65" s="1">
        <v>46.75</v>
      </c>
      <c r="E65" s="13" t="str" cm="1">
        <f t="array" ref="E65">_xlfn.IFS(D65 &lt; 15, "Low", D65 &lt; 35, "Mid", D65  &gt;= 35, "High")</f>
        <v>High</v>
      </c>
      <c r="F65" s="1">
        <v>6.51</v>
      </c>
      <c r="G65" s="1">
        <v>8.0399999999999991</v>
      </c>
      <c r="H65" s="1">
        <v>0</v>
      </c>
      <c r="I65" s="1">
        <v>0</v>
      </c>
      <c r="J65" s="1">
        <v>0</v>
      </c>
      <c r="K65" s="1">
        <v>6.51</v>
      </c>
      <c r="L65" s="12">
        <v>29.99</v>
      </c>
      <c r="M65" s="13">
        <f t="shared" si="1"/>
        <v>44.54</v>
      </c>
      <c r="N65" s="13">
        <f t="shared" si="2"/>
        <v>8.7199999999999989</v>
      </c>
      <c r="O65" s="12">
        <f>('eBay-SalesReport-Q1 2025'!$N65/'eBay-SalesReport-Q1 2025'!$M65)</f>
        <v>0.19577907498877412</v>
      </c>
    </row>
    <row r="66" spans="1:15" x14ac:dyDescent="0.25">
      <c r="A66" t="s">
        <v>69</v>
      </c>
      <c r="B66" s="12" t="s">
        <v>103</v>
      </c>
      <c r="C66">
        <v>1</v>
      </c>
      <c r="D66" s="1">
        <v>63.75</v>
      </c>
      <c r="E66" s="13" t="str" cm="1">
        <f t="array" ref="E66">_xlfn.IFS(D66 &lt; 15, "Low", D66 &lt; 35, "Mid", D66  &gt;= 35, "High")</f>
        <v>High</v>
      </c>
      <c r="F66" s="1">
        <v>9.57</v>
      </c>
      <c r="G66" s="1">
        <v>11.19</v>
      </c>
      <c r="H66" s="1">
        <v>1.59</v>
      </c>
      <c r="I66" s="1">
        <v>0</v>
      </c>
      <c r="J66" s="1">
        <v>0</v>
      </c>
      <c r="K66" s="1">
        <v>9.57</v>
      </c>
      <c r="L66" s="12">
        <v>29.99</v>
      </c>
      <c r="M66" s="13">
        <f t="shared" si="1"/>
        <v>52.34</v>
      </c>
      <c r="N66" s="13">
        <f t="shared" si="2"/>
        <v>20.97999999999999</v>
      </c>
      <c r="O66" s="12">
        <f>('eBay-SalesReport-Q1 2025'!$N66/'eBay-SalesReport-Q1 2025'!$M66)</f>
        <v>0.40084065724111556</v>
      </c>
    </row>
    <row r="67" spans="1:15" x14ac:dyDescent="0.25">
      <c r="A67" t="s">
        <v>70</v>
      </c>
      <c r="B67" s="12" t="s">
        <v>103</v>
      </c>
      <c r="C67">
        <v>1</v>
      </c>
      <c r="D67" s="1">
        <v>29.75</v>
      </c>
      <c r="E67" s="13" t="str" cm="1">
        <f t="array" ref="E67">_xlfn.IFS(D67 &lt; 15, "Low", D67 &lt; 35, "Mid", D67  &gt;= 35, "High")</f>
        <v>Mid</v>
      </c>
      <c r="F67" s="1">
        <v>10.08</v>
      </c>
      <c r="G67" s="1">
        <v>6.15</v>
      </c>
      <c r="H67" s="1">
        <v>0</v>
      </c>
      <c r="I67" s="1">
        <v>0</v>
      </c>
      <c r="J67" s="1">
        <v>0</v>
      </c>
      <c r="K67" s="1">
        <v>10.08</v>
      </c>
      <c r="L67" s="12">
        <v>21.5</v>
      </c>
      <c r="M67" s="13">
        <f t="shared" si="1"/>
        <v>37.730000000000004</v>
      </c>
      <c r="N67" s="13">
        <f t="shared" si="2"/>
        <v>2.0999999999999943</v>
      </c>
      <c r="O67" s="12">
        <f>('eBay-SalesReport-Q1 2025'!$N67/'eBay-SalesReport-Q1 2025'!$M67)</f>
        <v>5.5658627087198362E-2</v>
      </c>
    </row>
    <row r="68" spans="1:15" x14ac:dyDescent="0.25">
      <c r="A68" t="s">
        <v>71</v>
      </c>
      <c r="B68" s="12" t="s">
        <v>103</v>
      </c>
      <c r="C68">
        <v>1</v>
      </c>
      <c r="D68" s="1">
        <v>20.399999999999999</v>
      </c>
      <c r="E68" s="13" t="str" cm="1">
        <f t="array" ref="E68">_xlfn.IFS(D68 &lt; 15, "Low", D68 &lt; 35, "Mid", D68  &gt;= 35, "High")</f>
        <v>Mid</v>
      </c>
      <c r="F68" s="1">
        <v>7.28</v>
      </c>
      <c r="G68" s="1">
        <v>4.4800000000000004</v>
      </c>
      <c r="H68" s="1">
        <v>0.9</v>
      </c>
      <c r="I68" s="1">
        <v>0</v>
      </c>
      <c r="J68" s="1">
        <v>0</v>
      </c>
      <c r="K68" s="1">
        <v>6.51</v>
      </c>
      <c r="L68" s="12">
        <v>5.99</v>
      </c>
      <c r="M68" s="13">
        <f t="shared" si="1"/>
        <v>17.880000000000003</v>
      </c>
      <c r="N68" s="13">
        <f t="shared" si="2"/>
        <v>9.7999999999999972</v>
      </c>
      <c r="O68" s="12">
        <f>('eBay-SalesReport-Q1 2025'!$N68/'eBay-SalesReport-Q1 2025'!$M68)</f>
        <v>0.548098434004474</v>
      </c>
    </row>
    <row r="69" spans="1:15" x14ac:dyDescent="0.25">
      <c r="A69" t="s">
        <v>72</v>
      </c>
      <c r="B69" s="12" t="s">
        <v>103</v>
      </c>
      <c r="C69">
        <v>1</v>
      </c>
      <c r="D69" s="1">
        <v>46.75</v>
      </c>
      <c r="E69" s="13" t="str" cm="1">
        <f t="array" ref="E69">_xlfn.IFS(D69 &lt; 15, "Low", D69 &lt; 35, "Mid", D69  &gt;= 35, "High")</f>
        <v>High</v>
      </c>
      <c r="F69" s="1">
        <v>13.28</v>
      </c>
      <c r="G69" s="1">
        <v>9.06</v>
      </c>
      <c r="H69" s="1">
        <v>1.27</v>
      </c>
      <c r="I69" s="1">
        <v>0</v>
      </c>
      <c r="J69" s="1">
        <v>0</v>
      </c>
      <c r="K69" s="1">
        <v>11.07</v>
      </c>
      <c r="L69" s="12">
        <v>5.99</v>
      </c>
      <c r="M69" s="13">
        <f t="shared" si="1"/>
        <v>27.39</v>
      </c>
      <c r="N69" s="13">
        <f t="shared" si="2"/>
        <v>32.64</v>
      </c>
      <c r="O69" s="12">
        <f>('eBay-SalesReport-Q1 2025'!$N69/'eBay-SalesReport-Q1 2025'!$M69)</f>
        <v>1.1916757940854326</v>
      </c>
    </row>
    <row r="70" spans="1:15" x14ac:dyDescent="0.25">
      <c r="A70" t="s">
        <v>73</v>
      </c>
      <c r="B70" s="12" t="s">
        <v>111</v>
      </c>
      <c r="C70">
        <v>1</v>
      </c>
      <c r="D70" s="1">
        <v>63.75</v>
      </c>
      <c r="E70" s="13" t="str" cm="1">
        <f t="array" ref="E70">_xlfn.IFS(D70 &lt; 15, "Low", D70 &lt; 35, "Mid", D70  &gt;= 35, "High")</f>
        <v>High</v>
      </c>
      <c r="F70" s="1">
        <v>7.42</v>
      </c>
      <c r="G70" s="1">
        <v>11.9</v>
      </c>
      <c r="H70" s="1">
        <v>0</v>
      </c>
      <c r="I70" s="1">
        <v>1.24</v>
      </c>
      <c r="J70" s="1">
        <v>0</v>
      </c>
      <c r="K70" s="1">
        <v>6.4</v>
      </c>
      <c r="L70" s="12">
        <v>2.99</v>
      </c>
      <c r="M70" s="13">
        <f t="shared" si="1"/>
        <v>22.53</v>
      </c>
      <c r="N70" s="13">
        <f t="shared" si="2"/>
        <v>48.64</v>
      </c>
      <c r="O70" s="12">
        <f>('eBay-SalesReport-Q1 2025'!$N70/'eBay-SalesReport-Q1 2025'!$M70)</f>
        <v>2.1588992454505105</v>
      </c>
    </row>
    <row r="71" spans="1:15" x14ac:dyDescent="0.25">
      <c r="A71" t="s">
        <v>74</v>
      </c>
      <c r="B71" s="12" t="s">
        <v>101</v>
      </c>
      <c r="C71">
        <v>1</v>
      </c>
      <c r="D71" s="1">
        <v>29</v>
      </c>
      <c r="E71" s="13" t="str" cm="1">
        <f t="array" ref="E71">_xlfn.IFS(D71 &lt; 15, "Low", D71 &lt; 35, "Mid", D71  &gt;= 35, "High")</f>
        <v>Mid</v>
      </c>
      <c r="F71" s="1">
        <v>8.24</v>
      </c>
      <c r="G71" s="1">
        <v>5.77</v>
      </c>
      <c r="H71" s="1">
        <v>0</v>
      </c>
      <c r="I71" s="1">
        <v>0</v>
      </c>
      <c r="J71" s="1">
        <v>0</v>
      </c>
      <c r="K71" s="1">
        <v>7.54</v>
      </c>
      <c r="L71" s="12">
        <v>5.99</v>
      </c>
      <c r="M71" s="13">
        <f t="shared" si="1"/>
        <v>19.299999999999997</v>
      </c>
      <c r="N71" s="13">
        <f t="shared" si="2"/>
        <v>17.940000000000005</v>
      </c>
      <c r="O71" s="12">
        <f>('eBay-SalesReport-Q1 2025'!$N71/'eBay-SalesReport-Q1 2025'!$M71)</f>
        <v>0.92953367875647708</v>
      </c>
    </row>
    <row r="72" spans="1:15" x14ac:dyDescent="0.25">
      <c r="A72" t="s">
        <v>75</v>
      </c>
      <c r="B72" s="12" t="s">
        <v>103</v>
      </c>
      <c r="C72">
        <v>1</v>
      </c>
      <c r="D72" s="1">
        <v>10.199999999999999</v>
      </c>
      <c r="E72" s="13" t="str" cm="1">
        <f t="array" ref="E72">_xlfn.IFS(D72 &lt; 15, "Low", D72 &lt; 35, "Mid", D72  &gt;= 35, "High")</f>
        <v>Low</v>
      </c>
      <c r="F72" s="1">
        <v>8.58</v>
      </c>
      <c r="G72" s="1">
        <v>3.21</v>
      </c>
      <c r="H72" s="1">
        <v>0</v>
      </c>
      <c r="I72" s="1">
        <v>0</v>
      </c>
      <c r="J72" s="1">
        <v>0</v>
      </c>
      <c r="K72" s="1">
        <v>7.67</v>
      </c>
      <c r="L72" s="12">
        <v>0.99</v>
      </c>
      <c r="M72" s="13">
        <f t="shared" si="1"/>
        <v>11.87</v>
      </c>
      <c r="N72" s="13">
        <f t="shared" si="2"/>
        <v>6.9100000000000019</v>
      </c>
      <c r="O72" s="12">
        <f>('eBay-SalesReport-Q1 2025'!$N72/'eBay-SalesReport-Q1 2025'!$M72)</f>
        <v>0.58213984835720323</v>
      </c>
    </row>
    <row r="73" spans="1:15" x14ac:dyDescent="0.25">
      <c r="A73" t="s">
        <v>76</v>
      </c>
      <c r="B73" s="12" t="s">
        <v>103</v>
      </c>
      <c r="C73">
        <v>1</v>
      </c>
      <c r="D73" s="1">
        <v>10.199999999999999</v>
      </c>
      <c r="E73" s="13" t="str" cm="1">
        <f t="array" ref="E73">_xlfn.IFS(D73 &lt; 15, "Low", D73 &lt; 35, "Mid", D73  &gt;= 35, "High")</f>
        <v>Low</v>
      </c>
      <c r="F73" s="1">
        <v>10</v>
      </c>
      <c r="G73" s="1">
        <v>3.31</v>
      </c>
      <c r="H73" s="1">
        <v>0</v>
      </c>
      <c r="I73" s="1">
        <v>0</v>
      </c>
      <c r="J73" s="1">
        <v>0</v>
      </c>
      <c r="K73" s="1">
        <v>7.36</v>
      </c>
      <c r="L73" s="12">
        <v>3.07</v>
      </c>
      <c r="M73" s="13">
        <f t="shared" si="1"/>
        <v>13.74</v>
      </c>
      <c r="N73" s="13">
        <f t="shared" si="2"/>
        <v>6.4599999999999991</v>
      </c>
      <c r="O73" s="12">
        <f>('eBay-SalesReport-Q1 2025'!$N73/'eBay-SalesReport-Q1 2025'!$M73)</f>
        <v>0.470160116448326</v>
      </c>
    </row>
    <row r="74" spans="1:15" x14ac:dyDescent="0.25">
      <c r="A74" t="s">
        <v>77</v>
      </c>
      <c r="B74" s="12" t="s">
        <v>103</v>
      </c>
      <c r="C74">
        <v>1</v>
      </c>
      <c r="D74" s="1">
        <v>17</v>
      </c>
      <c r="E74" s="13" t="str" cm="1">
        <f t="array" ref="E74">_xlfn.IFS(D74 &lt; 15, "Low", D74 &lt; 35, "Mid", D74  &gt;= 35, "High")</f>
        <v>Mid</v>
      </c>
      <c r="F74" s="1">
        <v>5.91</v>
      </c>
      <c r="G74" s="1">
        <v>3.72</v>
      </c>
      <c r="H74" s="1">
        <v>0</v>
      </c>
      <c r="I74" s="1">
        <v>0</v>
      </c>
      <c r="J74" s="1">
        <v>0</v>
      </c>
      <c r="K74" s="1">
        <v>5.66</v>
      </c>
      <c r="L74" s="12">
        <v>1.99</v>
      </c>
      <c r="M74" s="13">
        <f t="shared" si="1"/>
        <v>11.370000000000001</v>
      </c>
      <c r="N74" s="13">
        <f t="shared" si="2"/>
        <v>11.54</v>
      </c>
      <c r="O74" s="12">
        <f>('eBay-SalesReport-Q1 2025'!$N74/'eBay-SalesReport-Q1 2025'!$M74)</f>
        <v>1.0149516270888301</v>
      </c>
    </row>
    <row r="75" spans="1:15" x14ac:dyDescent="0.25">
      <c r="A75" t="s">
        <v>78</v>
      </c>
      <c r="B75" s="12" t="s">
        <v>101</v>
      </c>
      <c r="C75">
        <v>1</v>
      </c>
      <c r="D75" s="1">
        <v>28</v>
      </c>
      <c r="E75" s="13" t="str" cm="1">
        <f t="array" ref="E75">_xlfn.IFS(D75 &lt; 15, "Low", D75 &lt; 35, "Mid", D75  &gt;= 35, "High")</f>
        <v>Mid</v>
      </c>
      <c r="F75" s="1">
        <v>5.31</v>
      </c>
      <c r="G75" s="1">
        <v>5.25</v>
      </c>
      <c r="H75" s="1">
        <v>0.71</v>
      </c>
      <c r="I75" s="1">
        <v>0</v>
      </c>
      <c r="J75" s="1">
        <v>0</v>
      </c>
      <c r="K75" s="1">
        <v>5.31</v>
      </c>
      <c r="L75" s="12">
        <v>0</v>
      </c>
      <c r="M75" s="13">
        <f t="shared" si="1"/>
        <v>11.27</v>
      </c>
      <c r="N75" s="13">
        <f t="shared" si="2"/>
        <v>22.040000000000003</v>
      </c>
      <c r="O75" s="12">
        <f>('eBay-SalesReport-Q1 2025'!$N75/'eBay-SalesReport-Q1 2025'!$M75)</f>
        <v>1.9556344276841175</v>
      </c>
    </row>
    <row r="76" spans="1:15" x14ac:dyDescent="0.25">
      <c r="A76" t="s">
        <v>79</v>
      </c>
      <c r="B76" s="12" t="s">
        <v>103</v>
      </c>
      <c r="C76">
        <v>1</v>
      </c>
      <c r="D76" s="1">
        <v>8.07</v>
      </c>
      <c r="E76" s="13" t="str" cm="1">
        <f t="array" ref="E76">_xlfn.IFS(D76 &lt; 15, "Low", D76 &lt; 35, "Mid", D76  &gt;= 35, "High")</f>
        <v>Low</v>
      </c>
      <c r="F76" s="1">
        <v>6</v>
      </c>
      <c r="G76" s="1">
        <v>2.44</v>
      </c>
      <c r="H76" s="1">
        <v>0</v>
      </c>
      <c r="I76" s="1">
        <v>0</v>
      </c>
      <c r="J76" s="1">
        <v>0</v>
      </c>
      <c r="K76" s="1">
        <v>4.5199999999999996</v>
      </c>
      <c r="L76" s="12">
        <v>1</v>
      </c>
      <c r="M76" s="13">
        <f t="shared" ref="M76:M97" si="3">SUM(G76, H76, I76, K76, L76)</f>
        <v>7.9599999999999991</v>
      </c>
      <c r="N76" s="13">
        <f t="shared" ref="N76:N97" si="4">D76+F76+J76-M76</f>
        <v>6.1100000000000012</v>
      </c>
      <c r="O76" s="12">
        <f>('eBay-SalesReport-Q1 2025'!$N76/'eBay-SalesReport-Q1 2025'!$M76)</f>
        <v>0.7675879396984927</v>
      </c>
    </row>
    <row r="77" spans="1:15" x14ac:dyDescent="0.25">
      <c r="A77" t="s">
        <v>80</v>
      </c>
      <c r="B77" s="12" t="s">
        <v>103</v>
      </c>
      <c r="C77">
        <v>1</v>
      </c>
      <c r="D77" s="1">
        <v>27.2</v>
      </c>
      <c r="E77" s="13" t="str" cm="1">
        <f t="array" ref="E77">_xlfn.IFS(D77 &lt; 15, "Low", D77 &lt; 35, "Mid", D77  &gt;= 35, "High")</f>
        <v>Mid</v>
      </c>
      <c r="F77" s="1">
        <v>8</v>
      </c>
      <c r="G77" s="1">
        <v>5.41</v>
      </c>
      <c r="H77" s="1">
        <v>0.74</v>
      </c>
      <c r="I77" s="1">
        <v>0</v>
      </c>
      <c r="J77" s="1">
        <v>0</v>
      </c>
      <c r="K77" s="1">
        <v>7.16</v>
      </c>
      <c r="L77" s="12">
        <v>3.99</v>
      </c>
      <c r="M77" s="13">
        <f t="shared" si="3"/>
        <v>17.3</v>
      </c>
      <c r="N77" s="13">
        <f t="shared" si="4"/>
        <v>17.900000000000002</v>
      </c>
      <c r="O77" s="12">
        <f>('eBay-SalesReport-Q1 2025'!$N77/'eBay-SalesReport-Q1 2025'!$M77)</f>
        <v>1.0346820809248556</v>
      </c>
    </row>
    <row r="78" spans="1:15" x14ac:dyDescent="0.25">
      <c r="A78" t="s">
        <v>81</v>
      </c>
      <c r="B78" s="12" t="s">
        <v>103</v>
      </c>
      <c r="C78">
        <v>1</v>
      </c>
      <c r="D78" s="1">
        <v>7.65</v>
      </c>
      <c r="E78" s="13" t="str" cm="1">
        <f t="array" ref="E78">_xlfn.IFS(D78 &lt; 15, "Low", D78 &lt; 35, "Mid", D78  &gt;= 35, "High")</f>
        <v>Low</v>
      </c>
      <c r="F78" s="1">
        <v>4</v>
      </c>
      <c r="G78" s="1">
        <v>2.1</v>
      </c>
      <c r="H78" s="1">
        <v>0.25</v>
      </c>
      <c r="I78" s="1">
        <v>0</v>
      </c>
      <c r="J78" s="1">
        <v>0</v>
      </c>
      <c r="K78" s="1">
        <v>4.25</v>
      </c>
      <c r="L78" s="12">
        <v>0</v>
      </c>
      <c r="M78" s="13">
        <f t="shared" si="3"/>
        <v>6.6</v>
      </c>
      <c r="N78" s="13">
        <f t="shared" si="4"/>
        <v>5.0500000000000007</v>
      </c>
      <c r="O78" s="12">
        <f>('eBay-SalesReport-Q1 2025'!$N78/'eBay-SalesReport-Q1 2025'!$M78)</f>
        <v>0.76515151515151525</v>
      </c>
    </row>
    <row r="79" spans="1:15" x14ac:dyDescent="0.25">
      <c r="A79" t="s">
        <v>82</v>
      </c>
      <c r="B79" s="12" t="s">
        <v>103</v>
      </c>
      <c r="C79">
        <v>1</v>
      </c>
      <c r="D79" s="1">
        <v>27.2</v>
      </c>
      <c r="E79" s="13" t="str" cm="1">
        <f t="array" ref="E79">_xlfn.IFS(D79 &lt; 15, "Low", D79 &lt; 35, "Mid", D79  &gt;= 35, "High")</f>
        <v>Mid</v>
      </c>
      <c r="F79" s="1">
        <v>6.34</v>
      </c>
      <c r="G79" s="1">
        <v>4.96</v>
      </c>
      <c r="H79" s="1">
        <v>0.67</v>
      </c>
      <c r="I79" s="1">
        <v>0</v>
      </c>
      <c r="J79" s="1">
        <v>0</v>
      </c>
      <c r="K79" s="1">
        <v>6.34</v>
      </c>
      <c r="L79" s="12">
        <v>2</v>
      </c>
      <c r="M79" s="13">
        <f t="shared" si="3"/>
        <v>13.969999999999999</v>
      </c>
      <c r="N79" s="13">
        <f t="shared" si="4"/>
        <v>19.57</v>
      </c>
      <c r="O79" s="12">
        <f>('eBay-SalesReport-Q1 2025'!$N79/'eBay-SalesReport-Q1 2025'!$M79)</f>
        <v>1.4008589835361491</v>
      </c>
    </row>
    <row r="80" spans="1:15" x14ac:dyDescent="0.25">
      <c r="A80" t="s">
        <v>83</v>
      </c>
      <c r="B80" s="12" t="s">
        <v>101</v>
      </c>
      <c r="C80">
        <v>1</v>
      </c>
      <c r="D80" s="1">
        <v>0</v>
      </c>
      <c r="E80" s="13" t="str" cm="1">
        <f t="array" ref="E80">_xlfn.IFS(D80 &lt; 15, "Low", D80 &lt; 35, "Mid", D80  &gt;= 35, "High")</f>
        <v>Low</v>
      </c>
      <c r="F80" s="1">
        <v>12.62</v>
      </c>
      <c r="G80" s="1">
        <v>21.95</v>
      </c>
      <c r="H80" s="1">
        <v>3.17</v>
      </c>
      <c r="I80" s="1">
        <v>0</v>
      </c>
      <c r="J80" s="1">
        <v>25.12</v>
      </c>
      <c r="K80" s="1">
        <v>9.67</v>
      </c>
      <c r="L80" s="12">
        <v>14.99</v>
      </c>
      <c r="M80" s="13">
        <f t="shared" si="3"/>
        <v>49.78</v>
      </c>
      <c r="N80" s="13">
        <f t="shared" si="4"/>
        <v>-12.04</v>
      </c>
      <c r="O80" s="12">
        <f>('eBay-SalesReport-Q1 2025'!$N80/'eBay-SalesReport-Q1 2025'!$M80)</f>
        <v>-0.24186420249096019</v>
      </c>
    </row>
    <row r="81" spans="1:15" x14ac:dyDescent="0.25">
      <c r="A81" t="s">
        <v>84</v>
      </c>
      <c r="B81" s="12" t="s">
        <v>110</v>
      </c>
      <c r="C81">
        <v>1</v>
      </c>
      <c r="D81" s="1">
        <v>25.5</v>
      </c>
      <c r="E81" s="13" t="str" cm="1">
        <f t="array" ref="E81">_xlfn.IFS(D81 &lt; 15, "Low", D81 &lt; 35, "Mid", D81  &gt;= 35, "High")</f>
        <v>Mid</v>
      </c>
      <c r="F81" s="1">
        <v>7.16</v>
      </c>
      <c r="G81" s="1">
        <v>5.05</v>
      </c>
      <c r="H81" s="1">
        <v>0</v>
      </c>
      <c r="I81" s="1">
        <v>0</v>
      </c>
      <c r="J81" s="1">
        <v>0</v>
      </c>
      <c r="K81" s="1">
        <v>6.53</v>
      </c>
      <c r="L81" s="12">
        <v>3.99</v>
      </c>
      <c r="M81" s="13">
        <f t="shared" si="3"/>
        <v>15.57</v>
      </c>
      <c r="N81" s="13">
        <f t="shared" si="4"/>
        <v>17.089999999999996</v>
      </c>
      <c r="O81" s="12">
        <f>('eBay-SalesReport-Q1 2025'!$N81/'eBay-SalesReport-Q1 2025'!$M81)</f>
        <v>1.0976236351958892</v>
      </c>
    </row>
    <row r="82" spans="1:15" x14ac:dyDescent="0.25">
      <c r="A82" t="s">
        <v>85</v>
      </c>
      <c r="B82" s="12" t="s">
        <v>101</v>
      </c>
      <c r="C82">
        <v>1</v>
      </c>
      <c r="D82" s="1">
        <v>170</v>
      </c>
      <c r="E82" s="13" t="str" cm="1">
        <f t="array" ref="E82">_xlfn.IFS(D82 &lt; 15, "Low", D82 &lt; 35, "Mid", D82  &gt;= 35, "High")</f>
        <v>High</v>
      </c>
      <c r="F82" s="1">
        <v>16.39</v>
      </c>
      <c r="G82" s="1">
        <v>25.75</v>
      </c>
      <c r="H82" s="1">
        <v>0</v>
      </c>
      <c r="I82" s="1">
        <v>0</v>
      </c>
      <c r="J82" s="1">
        <v>0</v>
      </c>
      <c r="K82" s="1">
        <v>18.850000000000001</v>
      </c>
      <c r="L82" s="12">
        <v>24.99</v>
      </c>
      <c r="M82" s="13">
        <f t="shared" si="3"/>
        <v>69.59</v>
      </c>
      <c r="N82" s="13">
        <f t="shared" si="4"/>
        <v>116.79999999999998</v>
      </c>
      <c r="O82" s="12">
        <f>('eBay-SalesReport-Q1 2025'!$N82/'eBay-SalesReport-Q1 2025'!$M82)</f>
        <v>1.6784020692628248</v>
      </c>
    </row>
    <row r="83" spans="1:15" x14ac:dyDescent="0.25">
      <c r="A83" t="s">
        <v>86</v>
      </c>
      <c r="B83" s="12" t="s">
        <v>103</v>
      </c>
      <c r="C83">
        <v>1</v>
      </c>
      <c r="D83" s="1">
        <v>10.199999999999999</v>
      </c>
      <c r="E83" s="13" t="str" cm="1">
        <f t="array" ref="E83">_xlfn.IFS(D83 &lt; 15, "Low", D83 &lt; 35, "Mid", D83  &gt;= 35, "High")</f>
        <v>Low</v>
      </c>
      <c r="F83" s="1">
        <v>4.62</v>
      </c>
      <c r="G83" s="1">
        <v>2.56</v>
      </c>
      <c r="H83" s="1">
        <v>0.32</v>
      </c>
      <c r="I83" s="1">
        <v>0</v>
      </c>
      <c r="J83" s="1">
        <v>0</v>
      </c>
      <c r="K83" s="1">
        <v>4.25</v>
      </c>
      <c r="L83" s="12">
        <v>0</v>
      </c>
      <c r="M83" s="13">
        <f t="shared" si="3"/>
        <v>7.13</v>
      </c>
      <c r="N83" s="13">
        <f t="shared" si="4"/>
        <v>7.69</v>
      </c>
      <c r="O83" s="12">
        <f>('eBay-SalesReport-Q1 2025'!$N83/'eBay-SalesReport-Q1 2025'!$M83)</f>
        <v>1.0785413744740533</v>
      </c>
    </row>
    <row r="84" spans="1:15" x14ac:dyDescent="0.25">
      <c r="A84" t="s">
        <v>87</v>
      </c>
      <c r="B84" s="12" t="s">
        <v>101</v>
      </c>
      <c r="C84">
        <v>1</v>
      </c>
      <c r="D84" s="1">
        <v>19.55</v>
      </c>
      <c r="E84" s="13" t="str" cm="1">
        <f t="array" ref="E84">_xlfn.IFS(D84 &lt; 15, "Low", D84 &lt; 35, "Mid", D84  &gt;= 35, "High")</f>
        <v>Mid</v>
      </c>
      <c r="F84" s="1">
        <v>8.7100000000000009</v>
      </c>
      <c r="G84" s="1">
        <v>4.54</v>
      </c>
      <c r="H84" s="1">
        <v>0</v>
      </c>
      <c r="I84" s="1">
        <v>0</v>
      </c>
      <c r="J84" s="1">
        <v>0</v>
      </c>
      <c r="K84" s="1">
        <v>5.8</v>
      </c>
      <c r="L84" s="12">
        <v>0</v>
      </c>
      <c r="M84" s="13">
        <f t="shared" si="3"/>
        <v>10.34</v>
      </c>
      <c r="N84" s="13">
        <f t="shared" si="4"/>
        <v>17.920000000000002</v>
      </c>
      <c r="O84" s="12">
        <f>('eBay-SalesReport-Q1 2025'!$N84/'eBay-SalesReport-Q1 2025'!$M84)</f>
        <v>1.733075435203095</v>
      </c>
    </row>
    <row r="85" spans="1:15" x14ac:dyDescent="0.25">
      <c r="A85" t="s">
        <v>88</v>
      </c>
      <c r="B85" s="12" t="s">
        <v>103</v>
      </c>
      <c r="C85">
        <v>1</v>
      </c>
      <c r="D85" s="1">
        <v>37</v>
      </c>
      <c r="E85" s="13" t="str" cm="1">
        <f t="array" ref="E85">_xlfn.IFS(D85 &lt; 15, "Low", D85 &lt; 35, "Mid", D85  &gt;= 35, "High")</f>
        <v>High</v>
      </c>
      <c r="F85" s="1">
        <v>8.4499999999999993</v>
      </c>
      <c r="G85" s="1">
        <v>7.08</v>
      </c>
      <c r="H85" s="1">
        <v>0</v>
      </c>
      <c r="I85" s="1">
        <v>0</v>
      </c>
      <c r="J85" s="1">
        <v>0</v>
      </c>
      <c r="K85" s="1">
        <v>8.4499999999999993</v>
      </c>
      <c r="L85" s="12">
        <v>3.99</v>
      </c>
      <c r="M85" s="13">
        <f t="shared" si="3"/>
        <v>19.52</v>
      </c>
      <c r="N85" s="13">
        <f t="shared" si="4"/>
        <v>25.930000000000003</v>
      </c>
      <c r="O85" s="12">
        <f>('eBay-SalesReport-Q1 2025'!$N85/'eBay-SalesReport-Q1 2025'!$M85)</f>
        <v>1.3283811475409839</v>
      </c>
    </row>
    <row r="86" spans="1:15" x14ac:dyDescent="0.25">
      <c r="A86" t="s">
        <v>89</v>
      </c>
      <c r="B86" s="12" t="s">
        <v>101</v>
      </c>
      <c r="C86">
        <v>1</v>
      </c>
      <c r="D86" s="1">
        <v>21.25</v>
      </c>
      <c r="E86" s="13" t="str" cm="1">
        <f t="array" ref="E86">_xlfn.IFS(D86 &lt; 15, "Low", D86 &lt; 35, "Mid", D86  &gt;= 35, "High")</f>
        <v>Mid</v>
      </c>
      <c r="F86" s="1">
        <v>6.82</v>
      </c>
      <c r="G86" s="1">
        <v>4.47</v>
      </c>
      <c r="H86" s="1">
        <v>0.6</v>
      </c>
      <c r="I86" s="1">
        <v>0</v>
      </c>
      <c r="J86" s="1">
        <v>0</v>
      </c>
      <c r="K86" s="1">
        <v>4.57</v>
      </c>
      <c r="L86" s="12">
        <v>3.99</v>
      </c>
      <c r="M86" s="13">
        <f t="shared" si="3"/>
        <v>13.63</v>
      </c>
      <c r="N86" s="13">
        <f t="shared" si="4"/>
        <v>14.44</v>
      </c>
      <c r="O86" s="12">
        <f>('eBay-SalesReport-Q1 2025'!$N86/'eBay-SalesReport-Q1 2025'!$M86)</f>
        <v>1.0594277329420396</v>
      </c>
    </row>
    <row r="87" spans="1:15" x14ac:dyDescent="0.25">
      <c r="A87" t="s">
        <v>90</v>
      </c>
      <c r="B87" s="12" t="s">
        <v>103</v>
      </c>
      <c r="C87">
        <v>1</v>
      </c>
      <c r="D87" s="1">
        <v>35</v>
      </c>
      <c r="E87" s="13" t="str" cm="1">
        <f t="array" ref="E87">_xlfn.IFS(D87 &lt; 15, "Low", D87 &lt; 35, "Mid", D87  &gt;= 35, "High")</f>
        <v>High</v>
      </c>
      <c r="F87" s="1">
        <v>6.65</v>
      </c>
      <c r="G87" s="1">
        <v>6.4</v>
      </c>
      <c r="H87" s="1">
        <v>0</v>
      </c>
      <c r="I87" s="1">
        <v>0</v>
      </c>
      <c r="J87" s="1">
        <v>0</v>
      </c>
      <c r="K87" s="1">
        <v>6.65</v>
      </c>
      <c r="L87" s="12">
        <v>15</v>
      </c>
      <c r="M87" s="13">
        <f t="shared" si="3"/>
        <v>28.05</v>
      </c>
      <c r="N87" s="13">
        <f t="shared" si="4"/>
        <v>13.599999999999998</v>
      </c>
      <c r="O87" s="12">
        <f>('eBay-SalesReport-Q1 2025'!$N87/'eBay-SalesReport-Q1 2025'!$M87)</f>
        <v>0.48484848484848475</v>
      </c>
    </row>
    <row r="88" spans="1:15" x14ac:dyDescent="0.25">
      <c r="A88" t="s">
        <v>91</v>
      </c>
      <c r="B88" s="12" t="s">
        <v>103</v>
      </c>
      <c r="C88">
        <v>1</v>
      </c>
      <c r="D88" s="1">
        <v>40</v>
      </c>
      <c r="E88" s="13" t="str" cm="1">
        <f t="array" ref="E88">_xlfn.IFS(D88 &lt; 15, "Low", D88 &lt; 35, "Mid", D88  &gt;= 35, "High")</f>
        <v>High</v>
      </c>
      <c r="F88" s="1">
        <v>8.58</v>
      </c>
      <c r="G88" s="1">
        <v>7.39</v>
      </c>
      <c r="H88" s="1">
        <v>0</v>
      </c>
      <c r="I88" s="1">
        <v>0</v>
      </c>
      <c r="J88" s="1">
        <v>0</v>
      </c>
      <c r="K88" s="1">
        <v>8.58</v>
      </c>
      <c r="L88" s="12">
        <v>22.49</v>
      </c>
      <c r="M88" s="13">
        <f t="shared" si="3"/>
        <v>38.459999999999994</v>
      </c>
      <c r="N88" s="13">
        <f t="shared" si="4"/>
        <v>10.120000000000005</v>
      </c>
      <c r="O88" s="12">
        <f>('eBay-SalesReport-Q1 2025'!$N88/'eBay-SalesReport-Q1 2025'!$M88)</f>
        <v>0.26313052522100899</v>
      </c>
    </row>
    <row r="89" spans="1:15" x14ac:dyDescent="0.25">
      <c r="A89" t="s">
        <v>92</v>
      </c>
      <c r="B89" s="12" t="s">
        <v>101</v>
      </c>
      <c r="C89">
        <v>1</v>
      </c>
      <c r="D89" s="1">
        <v>42.5</v>
      </c>
      <c r="E89" s="13" t="str" cm="1">
        <f t="array" ref="E89">_xlfn.IFS(D89 &lt; 15, "Low", D89 &lt; 35, "Mid", D89  &gt;= 35, "High")</f>
        <v>High</v>
      </c>
      <c r="F89" s="1">
        <v>6.82</v>
      </c>
      <c r="G89" s="1">
        <v>7.51</v>
      </c>
      <c r="H89" s="1">
        <v>1.05</v>
      </c>
      <c r="I89" s="1">
        <v>0</v>
      </c>
      <c r="J89" s="1">
        <v>0</v>
      </c>
      <c r="K89" s="1">
        <v>5.31</v>
      </c>
      <c r="L89" s="12">
        <v>3.99</v>
      </c>
      <c r="M89" s="13">
        <f t="shared" si="3"/>
        <v>17.86</v>
      </c>
      <c r="N89" s="13">
        <f t="shared" si="4"/>
        <v>31.46</v>
      </c>
      <c r="O89" s="12">
        <f>('eBay-SalesReport-Q1 2025'!$N89/'eBay-SalesReport-Q1 2025'!$M89)</f>
        <v>1.761478163493841</v>
      </c>
    </row>
    <row r="90" spans="1:15" x14ac:dyDescent="0.25">
      <c r="A90" t="s">
        <v>93</v>
      </c>
      <c r="B90" s="12" t="s">
        <v>101</v>
      </c>
      <c r="C90">
        <v>1</v>
      </c>
      <c r="D90" s="1">
        <v>127.5</v>
      </c>
      <c r="E90" s="13" t="str" cm="1">
        <f t="array" ref="E90">_xlfn.IFS(D90 &lt; 15, "Low", D90 &lt; 35, "Mid", D90  &gt;= 35, "High")</f>
        <v>High</v>
      </c>
      <c r="F90" s="1">
        <v>9.39</v>
      </c>
      <c r="G90" s="1">
        <v>20.5</v>
      </c>
      <c r="H90" s="1">
        <v>2.96</v>
      </c>
      <c r="I90" s="1">
        <v>0</v>
      </c>
      <c r="J90" s="1">
        <v>0</v>
      </c>
      <c r="K90" s="1">
        <v>9.39</v>
      </c>
      <c r="L90" s="12">
        <v>14.99</v>
      </c>
      <c r="M90" s="13">
        <f t="shared" si="3"/>
        <v>47.84</v>
      </c>
      <c r="N90" s="13">
        <f t="shared" si="4"/>
        <v>89.049999999999983</v>
      </c>
      <c r="O90" s="12">
        <f>('eBay-SalesReport-Q1 2025'!$N90/'eBay-SalesReport-Q1 2025'!$M90)</f>
        <v>1.8614130434782603</v>
      </c>
    </row>
    <row r="91" spans="1:15" x14ac:dyDescent="0.25">
      <c r="A91" t="s">
        <v>94</v>
      </c>
      <c r="B91" s="12" t="s">
        <v>103</v>
      </c>
      <c r="C91">
        <v>1</v>
      </c>
      <c r="D91" s="1">
        <v>38.25</v>
      </c>
      <c r="E91" s="13" t="str" cm="1">
        <f t="array" ref="E91">_xlfn.IFS(D91 &lt; 15, "Low", D91 &lt; 35, "Mid", D91  &gt;= 35, "High")</f>
        <v>High</v>
      </c>
      <c r="F91" s="1">
        <v>7.85</v>
      </c>
      <c r="G91" s="1">
        <v>6.98</v>
      </c>
      <c r="H91" s="1">
        <v>0</v>
      </c>
      <c r="I91" s="1">
        <v>0</v>
      </c>
      <c r="J91" s="1">
        <v>0</v>
      </c>
      <c r="K91" s="1">
        <v>6.53</v>
      </c>
      <c r="L91" s="12">
        <v>9.98</v>
      </c>
      <c r="M91" s="13">
        <f t="shared" si="3"/>
        <v>23.490000000000002</v>
      </c>
      <c r="N91" s="13">
        <f t="shared" si="4"/>
        <v>22.61</v>
      </c>
      <c r="O91" s="12">
        <f>('eBay-SalesReport-Q1 2025'!$N91/'eBay-SalesReport-Q1 2025'!$M91)</f>
        <v>0.96253724989357159</v>
      </c>
    </row>
    <row r="92" spans="1:15" x14ac:dyDescent="0.25">
      <c r="A92" t="s">
        <v>95</v>
      </c>
      <c r="B92" s="12" t="s">
        <v>101</v>
      </c>
      <c r="C92">
        <v>1</v>
      </c>
      <c r="D92" s="1">
        <v>16</v>
      </c>
      <c r="E92" s="13" t="str" cm="1">
        <f t="array" ref="E92">_xlfn.IFS(D92 &lt; 15, "Low", D92 &lt; 35, "Mid", D92  &gt;= 35, "High")</f>
        <v>Mid</v>
      </c>
      <c r="F92" s="1">
        <v>3.96</v>
      </c>
      <c r="G92" s="1">
        <v>3.28</v>
      </c>
      <c r="H92" s="1">
        <v>0.42</v>
      </c>
      <c r="I92" s="1">
        <v>0</v>
      </c>
      <c r="J92" s="1">
        <v>0</v>
      </c>
      <c r="K92" s="1">
        <v>3.96</v>
      </c>
      <c r="L92" s="12">
        <v>0</v>
      </c>
      <c r="M92" s="13">
        <f t="shared" si="3"/>
        <v>7.66</v>
      </c>
      <c r="N92" s="13">
        <f t="shared" si="4"/>
        <v>12.3</v>
      </c>
      <c r="O92" s="12">
        <f>('eBay-SalesReport-Q1 2025'!$N92/'eBay-SalesReport-Q1 2025'!$M92)</f>
        <v>1.6057441253263709</v>
      </c>
    </row>
    <row r="93" spans="1:15" x14ac:dyDescent="0.25">
      <c r="A93" t="s">
        <v>96</v>
      </c>
      <c r="B93" s="12" t="s">
        <v>110</v>
      </c>
      <c r="C93">
        <v>1</v>
      </c>
      <c r="D93" s="1">
        <v>33.909999999999997</v>
      </c>
      <c r="E93" s="13" t="str" cm="1">
        <f t="array" ref="E93">_xlfn.IFS(D93 &lt; 15, "Low", D93 &lt; 35, "Mid", D93  &gt;= 35, "High")</f>
        <v>Mid</v>
      </c>
      <c r="F93" s="1">
        <v>7.28</v>
      </c>
      <c r="G93" s="1">
        <v>6.29</v>
      </c>
      <c r="H93" s="1">
        <v>0.87</v>
      </c>
      <c r="I93" s="1">
        <v>0</v>
      </c>
      <c r="J93" s="1">
        <v>0</v>
      </c>
      <c r="K93" s="1">
        <v>7.28</v>
      </c>
      <c r="L93" s="12">
        <v>7.99</v>
      </c>
      <c r="M93" s="13">
        <f t="shared" si="3"/>
        <v>22.43</v>
      </c>
      <c r="N93" s="13">
        <f t="shared" si="4"/>
        <v>18.759999999999998</v>
      </c>
      <c r="O93" s="12">
        <f>('eBay-SalesReport-Q1 2025'!$N93/'eBay-SalesReport-Q1 2025'!$M93)</f>
        <v>0.83637984841729818</v>
      </c>
    </row>
    <row r="94" spans="1:15" x14ac:dyDescent="0.25">
      <c r="A94" t="s">
        <v>97</v>
      </c>
      <c r="B94" s="12" t="s">
        <v>101</v>
      </c>
      <c r="C94">
        <v>1</v>
      </c>
      <c r="D94" s="1">
        <v>29.75</v>
      </c>
      <c r="E94" s="13" t="str" cm="1">
        <f t="array" ref="E94">_xlfn.IFS(D94 &lt; 15, "Low", D94 &lt; 35, "Mid", D94  &gt;= 35, "High")</f>
        <v>Mid</v>
      </c>
      <c r="F94" s="1">
        <v>5.65</v>
      </c>
      <c r="G94" s="1">
        <v>5.62</v>
      </c>
      <c r="H94" s="1">
        <v>0</v>
      </c>
      <c r="I94" s="1">
        <v>0</v>
      </c>
      <c r="J94" s="1">
        <v>0</v>
      </c>
      <c r="K94" s="1">
        <v>4.33</v>
      </c>
      <c r="L94" s="12">
        <v>4.99</v>
      </c>
      <c r="M94" s="13">
        <f t="shared" si="3"/>
        <v>14.94</v>
      </c>
      <c r="N94" s="13">
        <f t="shared" si="4"/>
        <v>20.46</v>
      </c>
      <c r="O94" s="12">
        <f>('eBay-SalesReport-Q1 2025'!$N94/'eBay-SalesReport-Q1 2025'!$M94)</f>
        <v>1.3694779116465865</v>
      </c>
    </row>
    <row r="95" spans="1:15" x14ac:dyDescent="0.25">
      <c r="A95" t="s">
        <v>98</v>
      </c>
      <c r="B95" s="12" t="s">
        <v>101</v>
      </c>
      <c r="C95">
        <v>1</v>
      </c>
      <c r="D95" s="1">
        <v>225</v>
      </c>
      <c r="E95" s="13" t="str" cm="1">
        <f t="array" ref="E95">_xlfn.IFS(D95 &lt; 15, "Low", D95 &lt; 35, "Mid", D95  &gt;= 35, "High")</f>
        <v>High</v>
      </c>
      <c r="F95" s="1">
        <v>9.39</v>
      </c>
      <c r="G95" s="1">
        <v>32.28</v>
      </c>
      <c r="H95" s="1">
        <v>0</v>
      </c>
      <c r="I95" s="1">
        <v>0</v>
      </c>
      <c r="J95" s="1">
        <v>0</v>
      </c>
      <c r="K95" s="1">
        <v>14.84</v>
      </c>
      <c r="L95" s="12">
        <v>14.99</v>
      </c>
      <c r="M95" s="13">
        <f t="shared" si="3"/>
        <v>62.110000000000007</v>
      </c>
      <c r="N95" s="13">
        <f t="shared" si="4"/>
        <v>172.27999999999997</v>
      </c>
      <c r="O95" s="12">
        <f>('eBay-SalesReport-Q1 2025'!$N95/'eBay-SalesReport-Q1 2025'!$M95)</f>
        <v>2.7737884398647554</v>
      </c>
    </row>
    <row r="96" spans="1:15" x14ac:dyDescent="0.25">
      <c r="A96" t="s">
        <v>99</v>
      </c>
      <c r="B96" s="12" t="s">
        <v>106</v>
      </c>
      <c r="C96">
        <v>1</v>
      </c>
      <c r="D96" s="1">
        <v>14</v>
      </c>
      <c r="E96" s="13" t="str" cm="1">
        <f t="array" ref="E96">_xlfn.IFS(D96 &lt; 15, "Low", D96 &lt; 35, "Mid", D96  &gt;= 35, "High")</f>
        <v>Low</v>
      </c>
      <c r="F96" s="1">
        <v>4.5199999999999996</v>
      </c>
      <c r="G96" s="1">
        <v>3.11</v>
      </c>
      <c r="H96" s="1">
        <v>0</v>
      </c>
      <c r="I96" s="1">
        <v>0</v>
      </c>
      <c r="J96" s="1">
        <v>0</v>
      </c>
      <c r="K96" s="1">
        <v>0</v>
      </c>
      <c r="L96" s="12">
        <v>0</v>
      </c>
      <c r="M96" s="13">
        <f t="shared" si="3"/>
        <v>3.11</v>
      </c>
      <c r="N96" s="13">
        <f t="shared" si="4"/>
        <v>15.41</v>
      </c>
      <c r="O96" s="12">
        <f>('eBay-SalesReport-Q1 2025'!$N96/'eBay-SalesReport-Q1 2025'!$M96)</f>
        <v>4.954983922829582</v>
      </c>
    </row>
    <row r="97" spans="1:15" x14ac:dyDescent="0.25">
      <c r="A97" t="s">
        <v>100</v>
      </c>
      <c r="B97" s="12" t="s">
        <v>106</v>
      </c>
      <c r="C97">
        <v>1</v>
      </c>
      <c r="D97" s="1">
        <v>20</v>
      </c>
      <c r="E97" s="13" t="str" cm="1">
        <f t="array" ref="E97">_xlfn.IFS(D97 &lt; 15, "Low", D97 &lt; 35, "Mid", D97  &gt;= 35, "High")</f>
        <v>Mid</v>
      </c>
      <c r="F97" s="1">
        <v>6.07</v>
      </c>
      <c r="G97" s="1">
        <v>3.95</v>
      </c>
      <c r="H97" s="1">
        <v>0.52</v>
      </c>
      <c r="I97" s="1">
        <v>0</v>
      </c>
      <c r="J97" s="1">
        <v>0</v>
      </c>
      <c r="K97" s="1">
        <v>0</v>
      </c>
      <c r="L97" s="12">
        <v>3.99</v>
      </c>
      <c r="M97" s="13">
        <f t="shared" si="3"/>
        <v>8.4600000000000009</v>
      </c>
      <c r="N97" s="13">
        <f t="shared" si="4"/>
        <v>17.61</v>
      </c>
      <c r="O97" s="12">
        <f>('eBay-SalesReport-Q1 2025'!$N97/'eBay-SalesReport-Q1 2025'!$M97)</f>
        <v>2.081560283687943</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4A5C15DF-E58B-43F3-A1A0-AAE13F25CE33}">
          <x14:formula1>
            <xm:f>'Category Dropdown'!$A$3:$A$14</xm:f>
          </x14:formula1>
          <xm:sqref>B11:B97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02189-24AD-40F1-AA22-7C66BC54463E}">
  <dimension ref="A1:H35"/>
  <sheetViews>
    <sheetView workbookViewId="0">
      <selection activeCell="C17" sqref="C17"/>
    </sheetView>
  </sheetViews>
  <sheetFormatPr defaultRowHeight="15" x14ac:dyDescent="0.25"/>
  <cols>
    <col min="1" max="1" width="17.85546875" bestFit="1" customWidth="1"/>
    <col min="2" max="2" width="16.85546875" bestFit="1" customWidth="1"/>
    <col min="3" max="4" width="8.28515625" bestFit="1" customWidth="1"/>
    <col min="5" max="5" width="11.28515625" bestFit="1" customWidth="1"/>
    <col min="6" max="6" width="13.42578125" bestFit="1" customWidth="1"/>
    <col min="7" max="7" width="15.5703125" bestFit="1" customWidth="1"/>
    <col min="8" max="8" width="14.28515625" bestFit="1" customWidth="1"/>
    <col min="9" max="9" width="45.28515625" bestFit="1" customWidth="1"/>
  </cols>
  <sheetData>
    <row r="1" spans="1:6" ht="60" x14ac:dyDescent="0.25">
      <c r="A1" s="18" t="s">
        <v>116</v>
      </c>
      <c r="B1" s="18" t="s">
        <v>117</v>
      </c>
      <c r="C1" s="18" t="s">
        <v>118</v>
      </c>
      <c r="D1" s="18" t="s">
        <v>119</v>
      </c>
      <c r="E1" s="18" t="s">
        <v>126</v>
      </c>
    </row>
    <row r="2" spans="1:6" x14ac:dyDescent="0.25">
      <c r="A2" s="19">
        <f>SUM('eBay-SalesReport-Q1 2025'!D9, 'eBay-SalesReport-Q1 2025'!F9)</f>
        <v>3035.7900000000004</v>
      </c>
      <c r="B2" s="19">
        <f>SUM('eBay-SalesReport-Q1 2025'!G9, 'eBay-SalesReport-Q1 2025'!H9, 'eBay-SalesReport-Q1 2025'!I9, 'eBay-SalesReport-Q1 2025'!K9, 'eBay-SalesReport-Q1 2025'!L9)</f>
        <v>1652.29</v>
      </c>
      <c r="C2" s="19">
        <f>(A2-B2)</f>
        <v>1383.5000000000005</v>
      </c>
      <c r="D2" s="20">
        <f>(C2/B2)</f>
        <v>0.83732274600705714</v>
      </c>
      <c r="E2" s="20">
        <f>(C2/'eBay-SalesReport-Q1 2025'!L4)</f>
        <v>2.9034018173805376</v>
      </c>
    </row>
    <row r="4" spans="1:6" ht="45" x14ac:dyDescent="0.25">
      <c r="A4" s="22" t="s">
        <v>127</v>
      </c>
      <c r="B4" s="23" t="s">
        <v>131</v>
      </c>
      <c r="C4" s="23" t="s">
        <v>129</v>
      </c>
      <c r="E4" s="6" t="s">
        <v>127</v>
      </c>
      <c r="F4" s="27" t="s">
        <v>129</v>
      </c>
    </row>
    <row r="5" spans="1:6" x14ac:dyDescent="0.25">
      <c r="A5" s="24" t="s">
        <v>108</v>
      </c>
      <c r="B5" s="19">
        <v>38.770000000000003</v>
      </c>
      <c r="C5" s="19">
        <v>-11.370000000000005</v>
      </c>
      <c r="E5" s="7" t="s">
        <v>108</v>
      </c>
      <c r="F5" s="1">
        <v>-11.370000000000005</v>
      </c>
    </row>
    <row r="6" spans="1:6" x14ac:dyDescent="0.25">
      <c r="A6" s="24" t="s">
        <v>105</v>
      </c>
      <c r="B6" s="19">
        <v>19.100000000000001</v>
      </c>
      <c r="C6" s="19">
        <v>5.8999999999999986</v>
      </c>
      <c r="E6" s="7" t="s">
        <v>105</v>
      </c>
      <c r="F6" s="1">
        <v>5.8999999999999986</v>
      </c>
    </row>
    <row r="7" spans="1:6" x14ac:dyDescent="0.25">
      <c r="A7" s="24" t="s">
        <v>109</v>
      </c>
      <c r="B7" s="19">
        <v>23.71</v>
      </c>
      <c r="C7" s="19">
        <v>17.13</v>
      </c>
      <c r="E7" s="7" t="s">
        <v>109</v>
      </c>
      <c r="F7" s="1">
        <v>17.13</v>
      </c>
    </row>
    <row r="8" spans="1:6" x14ac:dyDescent="0.25">
      <c r="A8" s="24" t="s">
        <v>104</v>
      </c>
      <c r="B8" s="19">
        <v>37.760000000000005</v>
      </c>
      <c r="C8" s="19">
        <v>20.219999999999992</v>
      </c>
      <c r="E8" s="7" t="s">
        <v>104</v>
      </c>
      <c r="F8" s="1">
        <v>20.219999999999992</v>
      </c>
    </row>
    <row r="9" spans="1:6" x14ac:dyDescent="0.25">
      <c r="A9" s="24" t="s">
        <v>106</v>
      </c>
      <c r="B9" s="19">
        <v>23.82</v>
      </c>
      <c r="C9" s="19">
        <v>38.04</v>
      </c>
      <c r="E9" s="7" t="s">
        <v>106</v>
      </c>
      <c r="F9" s="1">
        <v>38.04</v>
      </c>
    </row>
    <row r="10" spans="1:6" x14ac:dyDescent="0.25">
      <c r="A10" s="24" t="s">
        <v>110</v>
      </c>
      <c r="B10" s="19">
        <v>61.42</v>
      </c>
      <c r="C10" s="19">
        <v>47.949999999999996</v>
      </c>
      <c r="E10" s="7" t="s">
        <v>110</v>
      </c>
      <c r="F10" s="1">
        <v>47.949999999999996</v>
      </c>
    </row>
    <row r="11" spans="1:6" x14ac:dyDescent="0.25">
      <c r="A11" s="24" t="s">
        <v>102</v>
      </c>
      <c r="B11" s="19">
        <v>83.070000000000007</v>
      </c>
      <c r="C11" s="19">
        <v>48.199999999999996</v>
      </c>
      <c r="E11" s="7" t="s">
        <v>102</v>
      </c>
      <c r="F11" s="1">
        <v>48.199999999999996</v>
      </c>
    </row>
    <row r="12" spans="1:6" x14ac:dyDescent="0.25">
      <c r="A12" s="24" t="s">
        <v>111</v>
      </c>
      <c r="B12" s="19">
        <v>55.870000000000005</v>
      </c>
      <c r="C12" s="19">
        <v>90.94</v>
      </c>
      <c r="E12" s="7" t="s">
        <v>111</v>
      </c>
      <c r="F12" s="1">
        <v>90.94</v>
      </c>
    </row>
    <row r="13" spans="1:6" x14ac:dyDescent="0.25">
      <c r="A13" s="24" t="s">
        <v>103</v>
      </c>
      <c r="B13" s="19">
        <v>739.93</v>
      </c>
      <c r="C13" s="19">
        <v>425.31000000000006</v>
      </c>
      <c r="E13" s="7" t="s">
        <v>103</v>
      </c>
      <c r="F13" s="1">
        <v>425.31000000000006</v>
      </c>
    </row>
    <row r="14" spans="1:6" x14ac:dyDescent="0.25">
      <c r="A14" s="24" t="s">
        <v>101</v>
      </c>
      <c r="B14" s="19">
        <v>568.84</v>
      </c>
      <c r="C14" s="19">
        <v>730.76</v>
      </c>
      <c r="E14" s="7" t="s">
        <v>101</v>
      </c>
      <c r="F14" s="1">
        <v>730.76</v>
      </c>
    </row>
    <row r="15" spans="1:6" x14ac:dyDescent="0.25">
      <c r="A15" s="24" t="s">
        <v>128</v>
      </c>
      <c r="B15" s="19">
        <v>1652.29</v>
      </c>
      <c r="C15" s="19">
        <v>1413.08</v>
      </c>
      <c r="E15" s="7" t="s">
        <v>128</v>
      </c>
      <c r="F15" s="1">
        <v>1413.08</v>
      </c>
    </row>
    <row r="17" spans="1:8" ht="45" x14ac:dyDescent="0.25">
      <c r="A17" s="22" t="s">
        <v>127</v>
      </c>
      <c r="B17" s="23" t="s">
        <v>131</v>
      </c>
      <c r="C17" s="23" t="s">
        <v>129</v>
      </c>
      <c r="D17" s="23" t="s">
        <v>133</v>
      </c>
      <c r="F17" s="6" t="s">
        <v>127</v>
      </c>
      <c r="G17" s="26" t="s">
        <v>133</v>
      </c>
    </row>
    <row r="18" spans="1:8" x14ac:dyDescent="0.25">
      <c r="A18" s="24" t="s">
        <v>136</v>
      </c>
      <c r="B18" s="19">
        <v>428.24</v>
      </c>
      <c r="C18" s="19">
        <v>168.49999999999997</v>
      </c>
      <c r="D18" s="20">
        <v>0.68239611418556456</v>
      </c>
      <c r="F18" s="7" t="s">
        <v>136</v>
      </c>
      <c r="G18" s="26">
        <v>0.68239611418556456</v>
      </c>
    </row>
    <row r="19" spans="1:8" x14ac:dyDescent="0.25">
      <c r="A19" s="24" t="s">
        <v>137</v>
      </c>
      <c r="B19" s="19">
        <v>709.37</v>
      </c>
      <c r="C19" s="19">
        <v>594.7299999999999</v>
      </c>
      <c r="D19" s="20">
        <v>0.99303004259104</v>
      </c>
      <c r="F19" s="7" t="s">
        <v>137</v>
      </c>
      <c r="G19" s="26">
        <v>0.99303004259104</v>
      </c>
    </row>
    <row r="20" spans="1:8" x14ac:dyDescent="0.25">
      <c r="A20" s="24" t="s">
        <v>135</v>
      </c>
      <c r="B20" s="19">
        <v>514.68000000000006</v>
      </c>
      <c r="C20" s="19">
        <v>649.84999999999991</v>
      </c>
      <c r="D20" s="20">
        <v>1.2273477200040628</v>
      </c>
      <c r="F20" s="7" t="s">
        <v>135</v>
      </c>
      <c r="G20" s="26">
        <v>1.2273477200040628</v>
      </c>
    </row>
    <row r="21" spans="1:8" x14ac:dyDescent="0.25">
      <c r="A21" s="24" t="s">
        <v>128</v>
      </c>
      <c r="B21" s="19">
        <v>1652.2900000000002</v>
      </c>
      <c r="C21" s="19">
        <v>1413.0799999999997</v>
      </c>
      <c r="D21" s="25">
        <v>0.92005068285785119</v>
      </c>
      <c r="F21" s="7" t="s">
        <v>128</v>
      </c>
      <c r="G21" s="26">
        <v>0.92005068285785119</v>
      </c>
    </row>
    <row r="23" spans="1:8" ht="30" x14ac:dyDescent="0.25">
      <c r="A23" s="6" t="s">
        <v>129</v>
      </c>
      <c r="B23" s="6" t="s">
        <v>138</v>
      </c>
      <c r="G23" s="6" t="s">
        <v>127</v>
      </c>
      <c r="H23" s="27" t="s">
        <v>129</v>
      </c>
    </row>
    <row r="24" spans="1:8" x14ac:dyDescent="0.25">
      <c r="A24" s="22" t="s">
        <v>127</v>
      </c>
      <c r="B24" s="21" t="s">
        <v>135</v>
      </c>
      <c r="C24" s="21" t="s">
        <v>137</v>
      </c>
      <c r="D24" s="21" t="s">
        <v>136</v>
      </c>
      <c r="E24" s="21" t="s">
        <v>128</v>
      </c>
      <c r="G24" s="7" t="s">
        <v>136</v>
      </c>
      <c r="H24" s="1">
        <v>168.49999999999997</v>
      </c>
    </row>
    <row r="25" spans="1:8" x14ac:dyDescent="0.25">
      <c r="A25" s="24" t="s">
        <v>108</v>
      </c>
      <c r="B25" s="19"/>
      <c r="C25" s="19"/>
      <c r="D25" s="19">
        <v>-11.370000000000005</v>
      </c>
      <c r="E25" s="19">
        <v>-11.370000000000005</v>
      </c>
      <c r="G25" s="7" t="s">
        <v>137</v>
      </c>
      <c r="H25" s="1">
        <v>594.7299999999999</v>
      </c>
    </row>
    <row r="26" spans="1:8" x14ac:dyDescent="0.25">
      <c r="A26" s="24" t="s">
        <v>105</v>
      </c>
      <c r="B26" s="19"/>
      <c r="C26" s="19">
        <v>5.8999999999999986</v>
      </c>
      <c r="D26" s="19"/>
      <c r="E26" s="19">
        <v>5.8999999999999986</v>
      </c>
      <c r="G26" s="7" t="s">
        <v>135</v>
      </c>
      <c r="H26" s="1">
        <v>649.84999999999991</v>
      </c>
    </row>
    <row r="27" spans="1:8" x14ac:dyDescent="0.25">
      <c r="A27" s="24" t="s">
        <v>109</v>
      </c>
      <c r="B27" s="19"/>
      <c r="C27" s="19"/>
      <c r="D27" s="19">
        <v>17.13</v>
      </c>
      <c r="E27" s="19">
        <v>17.13</v>
      </c>
      <c r="G27" s="7" t="s">
        <v>128</v>
      </c>
      <c r="H27" s="1">
        <v>1413.08</v>
      </c>
    </row>
    <row r="28" spans="1:8" x14ac:dyDescent="0.25">
      <c r="A28" s="24" t="s">
        <v>104</v>
      </c>
      <c r="B28" s="19">
        <v>20.219999999999992</v>
      </c>
      <c r="C28" s="19"/>
      <c r="D28" s="19"/>
      <c r="E28" s="19">
        <v>20.219999999999992</v>
      </c>
    </row>
    <row r="29" spans="1:8" x14ac:dyDescent="0.25">
      <c r="A29" s="24" t="s">
        <v>106</v>
      </c>
      <c r="B29" s="19"/>
      <c r="C29" s="19">
        <v>17.61</v>
      </c>
      <c r="D29" s="19">
        <v>20.43</v>
      </c>
      <c r="E29" s="19">
        <v>38.04</v>
      </c>
    </row>
    <row r="30" spans="1:8" x14ac:dyDescent="0.25">
      <c r="A30" s="24" t="s">
        <v>110</v>
      </c>
      <c r="B30" s="19"/>
      <c r="C30" s="19">
        <v>47.949999999999996</v>
      </c>
      <c r="D30" s="19"/>
      <c r="E30" s="19">
        <v>47.949999999999996</v>
      </c>
    </row>
    <row r="31" spans="1:8" x14ac:dyDescent="0.25">
      <c r="A31" s="24" t="s">
        <v>102</v>
      </c>
      <c r="B31" s="19"/>
      <c r="C31" s="19">
        <v>28.83</v>
      </c>
      <c r="D31" s="19">
        <v>19.369999999999994</v>
      </c>
      <c r="E31" s="19">
        <v>48.199999999999989</v>
      </c>
    </row>
    <row r="32" spans="1:8" x14ac:dyDescent="0.25">
      <c r="A32" s="24" t="s">
        <v>111</v>
      </c>
      <c r="B32" s="19">
        <v>48.64</v>
      </c>
      <c r="C32" s="19">
        <v>42.3</v>
      </c>
      <c r="D32" s="19"/>
      <c r="E32" s="19">
        <v>90.94</v>
      </c>
    </row>
    <row r="33" spans="1:5" x14ac:dyDescent="0.25">
      <c r="A33" s="24" t="s">
        <v>103</v>
      </c>
      <c r="B33" s="19">
        <v>134.6</v>
      </c>
      <c r="C33" s="19">
        <v>192.08999999999997</v>
      </c>
      <c r="D33" s="19">
        <v>98.619999999999976</v>
      </c>
      <c r="E33" s="19">
        <v>425.31</v>
      </c>
    </row>
    <row r="34" spans="1:5" x14ac:dyDescent="0.25">
      <c r="A34" s="24" t="s">
        <v>101</v>
      </c>
      <c r="B34" s="19">
        <v>446.38999999999993</v>
      </c>
      <c r="C34" s="19">
        <v>260.05</v>
      </c>
      <c r="D34" s="19">
        <v>24.32</v>
      </c>
      <c r="E34" s="19">
        <v>730.75999999999988</v>
      </c>
    </row>
    <row r="35" spans="1:5" x14ac:dyDescent="0.25">
      <c r="A35" s="24" t="s">
        <v>128</v>
      </c>
      <c r="B35" s="19">
        <v>649.85</v>
      </c>
      <c r="C35" s="19">
        <v>594.7299999999999</v>
      </c>
      <c r="D35" s="19">
        <v>168.50000000000003</v>
      </c>
      <c r="E35" s="19">
        <v>1413.08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B810A-60F8-48D3-86A6-B07B2C4134FD}">
  <dimension ref="A1:G3"/>
  <sheetViews>
    <sheetView workbookViewId="0">
      <selection activeCell="B41" sqref="B41"/>
    </sheetView>
  </sheetViews>
  <sheetFormatPr defaultRowHeight="15" x14ac:dyDescent="0.25"/>
  <cols>
    <col min="1" max="1" width="11" customWidth="1"/>
    <col min="2" max="2" width="21.42578125" bestFit="1" customWidth="1"/>
    <col min="3" max="3" width="22.28515625" bestFit="1" customWidth="1"/>
    <col min="5" max="5" width="13.85546875" bestFit="1" customWidth="1"/>
    <col min="6" max="6" width="24.140625" bestFit="1" customWidth="1"/>
    <col min="7" max="7" width="17" customWidth="1"/>
  </cols>
  <sheetData>
    <row r="1" spans="1:7" x14ac:dyDescent="0.25">
      <c r="A1" t="s">
        <v>120</v>
      </c>
    </row>
    <row r="3" spans="1:7" x14ac:dyDescent="0.25">
      <c r="B3" s="2"/>
      <c r="C3" s="2"/>
      <c r="E3" s="2"/>
      <c r="F3" s="2"/>
      <c r="G3"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D2E38-EC77-4599-8A88-290D7D1C41F8}">
  <dimension ref="A1:G5"/>
  <sheetViews>
    <sheetView tabSelected="1" workbookViewId="0">
      <selection sqref="A1:G5"/>
    </sheetView>
  </sheetViews>
  <sheetFormatPr defaultRowHeight="15" x14ac:dyDescent="0.25"/>
  <cols>
    <col min="1" max="1" width="26.140625" bestFit="1" customWidth="1"/>
    <col min="7" max="7" width="105.85546875" customWidth="1"/>
  </cols>
  <sheetData>
    <row r="1" spans="1:7" ht="54" customHeight="1" x14ac:dyDescent="0.25">
      <c r="A1" s="28" t="s">
        <v>141</v>
      </c>
      <c r="B1" s="29" t="s">
        <v>146</v>
      </c>
      <c r="C1" s="30"/>
      <c r="D1" s="30"/>
      <c r="E1" s="30"/>
      <c r="F1" s="30"/>
      <c r="G1" s="30"/>
    </row>
    <row r="2" spans="1:7" ht="72.75" customHeight="1" x14ac:dyDescent="0.25">
      <c r="A2" s="28" t="s">
        <v>142</v>
      </c>
      <c r="B2" s="30" t="s">
        <v>147</v>
      </c>
      <c r="C2" s="30"/>
      <c r="D2" s="30"/>
      <c r="E2" s="30"/>
      <c r="F2" s="30"/>
      <c r="G2" s="30"/>
    </row>
    <row r="3" spans="1:7" ht="108.75" customHeight="1" x14ac:dyDescent="0.25">
      <c r="A3" s="28" t="s">
        <v>143</v>
      </c>
      <c r="B3" s="30" t="s">
        <v>148</v>
      </c>
      <c r="C3" s="30"/>
      <c r="D3" s="30"/>
      <c r="E3" s="30"/>
      <c r="F3" s="30"/>
      <c r="G3" s="30"/>
    </row>
    <row r="4" spans="1:7" ht="133.5" customHeight="1" x14ac:dyDescent="0.25">
      <c r="A4" s="28" t="s">
        <v>144</v>
      </c>
      <c r="B4" s="30" t="s">
        <v>149</v>
      </c>
      <c r="C4" s="30"/>
      <c r="D4" s="30"/>
      <c r="E4" s="30"/>
      <c r="F4" s="30"/>
      <c r="G4" s="30"/>
    </row>
    <row r="5" spans="1:7" ht="86.25" customHeight="1" x14ac:dyDescent="0.25">
      <c r="A5" s="28" t="s">
        <v>145</v>
      </c>
      <c r="B5" s="30" t="s">
        <v>150</v>
      </c>
      <c r="C5" s="30"/>
      <c r="D5" s="30"/>
      <c r="E5" s="30"/>
      <c r="F5" s="30"/>
      <c r="G5" s="30"/>
    </row>
  </sheetData>
  <mergeCells count="5">
    <mergeCell ref="B1:G1"/>
    <mergeCell ref="B2:G2"/>
    <mergeCell ref="B3:G3"/>
    <mergeCell ref="B4:G4"/>
    <mergeCell ref="B5:G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F1337-67B6-4033-980E-7C044D7BAC19}">
  <dimension ref="A2:A14"/>
  <sheetViews>
    <sheetView workbookViewId="0">
      <selection activeCell="A3" sqref="A3:A14"/>
    </sheetView>
  </sheetViews>
  <sheetFormatPr defaultRowHeight="15" x14ac:dyDescent="0.25"/>
  <cols>
    <col min="1" max="1" width="11.28515625" customWidth="1"/>
  </cols>
  <sheetData>
    <row r="2" spans="1:1" x14ac:dyDescent="0.25">
      <c r="A2" t="s">
        <v>112</v>
      </c>
    </row>
    <row r="3" spans="1:1" x14ac:dyDescent="0.25">
      <c r="A3" t="s">
        <v>101</v>
      </c>
    </row>
    <row r="4" spans="1:1" x14ac:dyDescent="0.25">
      <c r="A4" t="s">
        <v>102</v>
      </c>
    </row>
    <row r="5" spans="1:1" x14ac:dyDescent="0.25">
      <c r="A5" t="s">
        <v>103</v>
      </c>
    </row>
    <row r="6" spans="1:1" x14ac:dyDescent="0.25">
      <c r="A6" t="s">
        <v>104</v>
      </c>
    </row>
    <row r="7" spans="1:1" x14ac:dyDescent="0.25">
      <c r="A7" t="s">
        <v>105</v>
      </c>
    </row>
    <row r="8" spans="1:1" x14ac:dyDescent="0.25">
      <c r="A8" t="s">
        <v>106</v>
      </c>
    </row>
    <row r="9" spans="1:1" x14ac:dyDescent="0.25">
      <c r="A9" t="s">
        <v>107</v>
      </c>
    </row>
    <row r="10" spans="1:1" x14ac:dyDescent="0.25">
      <c r="A10" t="s">
        <v>108</v>
      </c>
    </row>
    <row r="11" spans="1:1" x14ac:dyDescent="0.25">
      <c r="A11" t="s">
        <v>109</v>
      </c>
    </row>
    <row r="12" spans="1:1" x14ac:dyDescent="0.25">
      <c r="A12" t="s">
        <v>110</v>
      </c>
    </row>
    <row r="13" spans="1:1" x14ac:dyDescent="0.25">
      <c r="A13" t="s">
        <v>111</v>
      </c>
    </row>
    <row r="14" spans="1:1" x14ac:dyDescent="0.25">
      <c r="A14" t="s">
        <v>14</v>
      </c>
    </row>
  </sheetData>
  <dataValidations count="1">
    <dataValidation type="list" allowBlank="1" showInputMessage="1" showErrorMessage="1" sqref="A2:A14" xr:uid="{9EF4A221-A3FB-472E-B0EC-0762905FF9A9}">
      <formula1>$A$3:$A$14</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eBay-SalesReport-Q1 2025</vt:lpstr>
      <vt:lpstr>Metrics</vt:lpstr>
      <vt:lpstr>Analysis</vt:lpstr>
      <vt:lpstr>Summary</vt:lpstr>
      <vt:lpstr>Category Dropdown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KRISTIN MATHIS</cp:lastModifiedBy>
  <dcterms:created xsi:type="dcterms:W3CDTF">2025-04-15T17:07:18Z</dcterms:created>
  <dcterms:modified xsi:type="dcterms:W3CDTF">2025-04-16T18:06:12Z</dcterms:modified>
</cp:coreProperties>
</file>