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kwetsi_m/Documents/LaTexNotes/BUS2016H/excel docs/excel question bank/suggested solutions/"/>
    </mc:Choice>
  </mc:AlternateContent>
  <xr:revisionPtr revIDLastSave="0" documentId="13_ncr:1_{4F8F18E2-382C-EF46-935C-14A160882F87}" xr6:coauthVersionLast="47" xr6:coauthVersionMax="47" xr10:uidLastSave="{00000000-0000-0000-0000-000000000000}"/>
  <bookViews>
    <workbookView xWindow="0" yWindow="500" windowWidth="28800" windowHeight="17500" activeTab="3" xr2:uid="{17981445-03D5-A141-9430-12FC7CBB1DE7}"/>
  </bookViews>
  <sheets>
    <sheet name="RC; Spot Rates &amp; Coupon Rates" sheetId="1" r:id="rId1"/>
    <sheet name="Q1a" sheetId="2" r:id="rId2"/>
    <sheet name="Q1b" sheetId="3" r:id="rId3"/>
    <sheet name="Q1c" sheetId="4" r:id="rId4"/>
  </sheets>
  <calcPr calcId="191029" iterateCount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" i="4" l="1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13" i="4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13" i="3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13" i="2"/>
  <c r="P13" i="3" l="1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12" i="3"/>
  <c r="Y12" i="4"/>
  <c r="Y13" i="4"/>
  <c r="Y14" i="4"/>
  <c r="Y15" i="4"/>
  <c r="Y16" i="4"/>
  <c r="Y17" i="4"/>
  <c r="Y18" i="4"/>
  <c r="Y19" i="4"/>
  <c r="Y20" i="4"/>
  <c r="Y21" i="4"/>
  <c r="Y22" i="4"/>
  <c r="Y23" i="4"/>
  <c r="Y24" i="4"/>
  <c r="Y25" i="4"/>
  <c r="Y26" i="4"/>
  <c r="Y27" i="4"/>
  <c r="Y28" i="4"/>
  <c r="Y29" i="4"/>
  <c r="Y30" i="4"/>
  <c r="Y31" i="4"/>
  <c r="Y32" i="4"/>
  <c r="Y33" i="4"/>
  <c r="Y34" i="4"/>
  <c r="Y35" i="4"/>
  <c r="Y36" i="4"/>
  <c r="Y37" i="4"/>
  <c r="Y38" i="4"/>
  <c r="Y39" i="4"/>
  <c r="Y40" i="4"/>
  <c r="Y41" i="4"/>
  <c r="Y4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12" i="4"/>
  <c r="C62" i="4"/>
  <c r="B62" i="4"/>
  <c r="C61" i="4"/>
  <c r="B61" i="4"/>
  <c r="C60" i="4"/>
  <c r="B60" i="4"/>
  <c r="C59" i="4"/>
  <c r="B59" i="4"/>
  <c r="C58" i="4"/>
  <c r="B58" i="4"/>
  <c r="C57" i="4"/>
  <c r="B57" i="4"/>
  <c r="C56" i="4"/>
  <c r="B56" i="4"/>
  <c r="C55" i="4"/>
  <c r="B55" i="4"/>
  <c r="C54" i="4"/>
  <c r="B54" i="4"/>
  <c r="C53" i="4"/>
  <c r="B53" i="4"/>
  <c r="C52" i="4"/>
  <c r="B52" i="4"/>
  <c r="C51" i="4"/>
  <c r="B51" i="4"/>
  <c r="C50" i="4"/>
  <c r="B50" i="4"/>
  <c r="C49" i="4"/>
  <c r="B49" i="4"/>
  <c r="C48" i="4"/>
  <c r="B48" i="4"/>
  <c r="C47" i="4"/>
  <c r="B47" i="4"/>
  <c r="C46" i="4"/>
  <c r="B46" i="4"/>
  <c r="C45" i="4"/>
  <c r="B45" i="4"/>
  <c r="C44" i="4"/>
  <c r="B44" i="4"/>
  <c r="C43" i="4"/>
  <c r="B43" i="4"/>
  <c r="S42" i="4"/>
  <c r="I42" i="4"/>
  <c r="H42" i="4"/>
  <c r="C42" i="4"/>
  <c r="B42" i="4"/>
  <c r="I41" i="4"/>
  <c r="H41" i="4"/>
  <c r="C41" i="4"/>
  <c r="B41" i="4"/>
  <c r="I40" i="4"/>
  <c r="H40" i="4"/>
  <c r="C40" i="4"/>
  <c r="B40" i="4"/>
  <c r="I39" i="4"/>
  <c r="H39" i="4"/>
  <c r="C39" i="4"/>
  <c r="B39" i="4"/>
  <c r="I38" i="4"/>
  <c r="H38" i="4"/>
  <c r="C38" i="4"/>
  <c r="B38" i="4"/>
  <c r="I37" i="4"/>
  <c r="H37" i="4"/>
  <c r="C37" i="4"/>
  <c r="B37" i="4"/>
  <c r="I36" i="4"/>
  <c r="H36" i="4"/>
  <c r="C36" i="4"/>
  <c r="B36" i="4"/>
  <c r="I35" i="4"/>
  <c r="H35" i="4"/>
  <c r="C35" i="4"/>
  <c r="B35" i="4"/>
  <c r="S34" i="4"/>
  <c r="I34" i="4"/>
  <c r="H34" i="4"/>
  <c r="C34" i="4"/>
  <c r="B34" i="4"/>
  <c r="I33" i="4"/>
  <c r="H33" i="4"/>
  <c r="C33" i="4"/>
  <c r="B33" i="4"/>
  <c r="I32" i="4"/>
  <c r="H32" i="4"/>
  <c r="C32" i="4"/>
  <c r="B32" i="4"/>
  <c r="I31" i="4"/>
  <c r="H31" i="4"/>
  <c r="C31" i="4"/>
  <c r="B31" i="4"/>
  <c r="I30" i="4"/>
  <c r="H30" i="4"/>
  <c r="C30" i="4"/>
  <c r="B30" i="4"/>
  <c r="I29" i="4"/>
  <c r="H29" i="4"/>
  <c r="C29" i="4"/>
  <c r="B29" i="4"/>
  <c r="I28" i="4"/>
  <c r="H28" i="4"/>
  <c r="C28" i="4"/>
  <c r="B28" i="4"/>
  <c r="I27" i="4"/>
  <c r="H27" i="4"/>
  <c r="C27" i="4"/>
  <c r="B27" i="4"/>
  <c r="S26" i="4"/>
  <c r="I26" i="4"/>
  <c r="H26" i="4"/>
  <c r="C26" i="4"/>
  <c r="B26" i="4"/>
  <c r="I25" i="4"/>
  <c r="H25" i="4"/>
  <c r="S25" i="4" s="1"/>
  <c r="C25" i="4"/>
  <c r="B25" i="4"/>
  <c r="I24" i="4"/>
  <c r="H24" i="4"/>
  <c r="C24" i="4"/>
  <c r="B24" i="4"/>
  <c r="I23" i="4"/>
  <c r="H23" i="4"/>
  <c r="C23" i="4"/>
  <c r="B23" i="4"/>
  <c r="I22" i="4"/>
  <c r="H22" i="4"/>
  <c r="C22" i="4"/>
  <c r="B22" i="4"/>
  <c r="I21" i="4"/>
  <c r="H21" i="4"/>
  <c r="C21" i="4"/>
  <c r="B21" i="4"/>
  <c r="I20" i="4"/>
  <c r="H20" i="4"/>
  <c r="C20" i="4"/>
  <c r="B20" i="4"/>
  <c r="I19" i="4"/>
  <c r="H19" i="4"/>
  <c r="C19" i="4"/>
  <c r="B19" i="4"/>
  <c r="S18" i="4"/>
  <c r="I18" i="4"/>
  <c r="H18" i="4"/>
  <c r="C18" i="4"/>
  <c r="B18" i="4"/>
  <c r="I17" i="4"/>
  <c r="H17" i="4"/>
  <c r="C17" i="4"/>
  <c r="B17" i="4"/>
  <c r="I16" i="4"/>
  <c r="H16" i="4"/>
  <c r="C16" i="4"/>
  <c r="B16" i="4"/>
  <c r="I15" i="4"/>
  <c r="H15" i="4"/>
  <c r="C15" i="4"/>
  <c r="B15" i="4"/>
  <c r="I14" i="4"/>
  <c r="H14" i="4"/>
  <c r="C14" i="4"/>
  <c r="B14" i="4"/>
  <c r="I13" i="4"/>
  <c r="H13" i="4"/>
  <c r="C13" i="4"/>
  <c r="B13" i="4"/>
  <c r="I12" i="4"/>
  <c r="H12" i="4"/>
  <c r="B12" i="4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12" i="3"/>
  <c r="L16" i="3"/>
  <c r="L17" i="3"/>
  <c r="L18" i="3"/>
  <c r="L19" i="3"/>
  <c r="L24" i="3"/>
  <c r="L25" i="3"/>
  <c r="L26" i="3"/>
  <c r="L27" i="3"/>
  <c r="L32" i="3"/>
  <c r="L33" i="3"/>
  <c r="L34" i="3"/>
  <c r="L35" i="3"/>
  <c r="L40" i="3"/>
  <c r="L41" i="3"/>
  <c r="L42" i="3"/>
  <c r="L12" i="3"/>
  <c r="C42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13" i="2"/>
  <c r="H13" i="3"/>
  <c r="H14" i="3"/>
  <c r="L14" i="3" s="1"/>
  <c r="H15" i="3"/>
  <c r="H16" i="3"/>
  <c r="H17" i="3"/>
  <c r="H18" i="3"/>
  <c r="H19" i="3"/>
  <c r="H20" i="3"/>
  <c r="L20" i="3" s="1"/>
  <c r="H21" i="3"/>
  <c r="L21" i="3" s="1"/>
  <c r="H22" i="3"/>
  <c r="L22" i="3" s="1"/>
  <c r="H23" i="3"/>
  <c r="H24" i="3"/>
  <c r="H25" i="3"/>
  <c r="H26" i="3"/>
  <c r="H27" i="3"/>
  <c r="H28" i="3"/>
  <c r="L28" i="3" s="1"/>
  <c r="H29" i="3"/>
  <c r="H30" i="3"/>
  <c r="L30" i="3" s="1"/>
  <c r="H31" i="3"/>
  <c r="L31" i="3" s="1"/>
  <c r="H32" i="3"/>
  <c r="H33" i="3"/>
  <c r="H34" i="3"/>
  <c r="H35" i="3"/>
  <c r="H36" i="3"/>
  <c r="L36" i="3" s="1"/>
  <c r="H37" i="3"/>
  <c r="H38" i="3"/>
  <c r="L38" i="3" s="1"/>
  <c r="H39" i="3"/>
  <c r="H40" i="3"/>
  <c r="H41" i="3"/>
  <c r="H42" i="3"/>
  <c r="H12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T13" i="2"/>
  <c r="U13" i="2"/>
  <c r="T14" i="2"/>
  <c r="U14" i="2"/>
  <c r="T15" i="2"/>
  <c r="U15" i="2"/>
  <c r="T16" i="2"/>
  <c r="V16" i="2" s="1"/>
  <c r="U16" i="2"/>
  <c r="T17" i="2"/>
  <c r="U17" i="2"/>
  <c r="T18" i="2"/>
  <c r="U18" i="2"/>
  <c r="V18" i="2" s="1"/>
  <c r="T19" i="2"/>
  <c r="V19" i="2" s="1"/>
  <c r="U19" i="2"/>
  <c r="T20" i="2"/>
  <c r="V20" i="2" s="1"/>
  <c r="U20" i="2"/>
  <c r="T21" i="2"/>
  <c r="U21" i="2"/>
  <c r="T22" i="2"/>
  <c r="U22" i="2"/>
  <c r="T23" i="2"/>
  <c r="U23" i="2"/>
  <c r="T24" i="2"/>
  <c r="V24" i="2" s="1"/>
  <c r="U24" i="2"/>
  <c r="T25" i="2"/>
  <c r="U25" i="2"/>
  <c r="T26" i="2"/>
  <c r="U26" i="2"/>
  <c r="V26" i="2" s="1"/>
  <c r="T27" i="2"/>
  <c r="V27" i="2" s="1"/>
  <c r="U27" i="2"/>
  <c r="T28" i="2"/>
  <c r="V28" i="2" s="1"/>
  <c r="U28" i="2"/>
  <c r="T29" i="2"/>
  <c r="U29" i="2"/>
  <c r="T30" i="2"/>
  <c r="U30" i="2"/>
  <c r="T31" i="2"/>
  <c r="U31" i="2"/>
  <c r="T32" i="2"/>
  <c r="V32" i="2" s="1"/>
  <c r="U32" i="2"/>
  <c r="T33" i="2"/>
  <c r="U33" i="2"/>
  <c r="T34" i="2"/>
  <c r="U34" i="2"/>
  <c r="V34" i="2" s="1"/>
  <c r="T35" i="2"/>
  <c r="V35" i="2" s="1"/>
  <c r="U35" i="2"/>
  <c r="T36" i="2"/>
  <c r="V36" i="2" s="1"/>
  <c r="U36" i="2"/>
  <c r="T37" i="2"/>
  <c r="U37" i="2"/>
  <c r="T38" i="2"/>
  <c r="U38" i="2"/>
  <c r="T39" i="2"/>
  <c r="U39" i="2"/>
  <c r="T40" i="2"/>
  <c r="V40" i="2" s="1"/>
  <c r="U40" i="2"/>
  <c r="T41" i="2"/>
  <c r="U41" i="2"/>
  <c r="T42" i="2"/>
  <c r="U42" i="2"/>
  <c r="V42" i="2" s="1"/>
  <c r="T43" i="2"/>
  <c r="V43" i="2" s="1"/>
  <c r="U43" i="2"/>
  <c r="T44" i="2"/>
  <c r="V44" i="2" s="1"/>
  <c r="U44" i="2"/>
  <c r="T45" i="2"/>
  <c r="U45" i="2"/>
  <c r="T46" i="2"/>
  <c r="U46" i="2"/>
  <c r="T47" i="2"/>
  <c r="U47" i="2"/>
  <c r="T48" i="2"/>
  <c r="V48" i="2" s="1"/>
  <c r="U48" i="2"/>
  <c r="T49" i="2"/>
  <c r="U49" i="2"/>
  <c r="T50" i="2"/>
  <c r="U50" i="2"/>
  <c r="V50" i="2" s="1"/>
  <c r="T51" i="2"/>
  <c r="V51" i="2" s="1"/>
  <c r="U51" i="2"/>
  <c r="T52" i="2"/>
  <c r="V52" i="2" s="1"/>
  <c r="U52" i="2"/>
  <c r="T53" i="2"/>
  <c r="U53" i="2"/>
  <c r="T54" i="2"/>
  <c r="U54" i="2"/>
  <c r="T55" i="2"/>
  <c r="U55" i="2"/>
  <c r="T56" i="2"/>
  <c r="V56" i="2" s="1"/>
  <c r="U56" i="2"/>
  <c r="T57" i="2"/>
  <c r="U57" i="2"/>
  <c r="T58" i="2"/>
  <c r="U58" i="2"/>
  <c r="V58" i="2" s="1"/>
  <c r="T59" i="2"/>
  <c r="V59" i="2" s="1"/>
  <c r="U59" i="2"/>
  <c r="T60" i="2"/>
  <c r="V60" i="2" s="1"/>
  <c r="U60" i="2"/>
  <c r="T61" i="2"/>
  <c r="U61" i="2"/>
  <c r="T62" i="2"/>
  <c r="U62" i="2"/>
  <c r="U12" i="2"/>
  <c r="T12" i="2"/>
  <c r="V62" i="2"/>
  <c r="V61" i="2"/>
  <c r="V57" i="2"/>
  <c r="V55" i="2"/>
  <c r="V54" i="2"/>
  <c r="V53" i="2"/>
  <c r="V49" i="2"/>
  <c r="V47" i="2"/>
  <c r="V46" i="2"/>
  <c r="V45" i="2"/>
  <c r="V41" i="2"/>
  <c r="V39" i="2"/>
  <c r="V38" i="2"/>
  <c r="V37" i="2"/>
  <c r="V33" i="2"/>
  <c r="V31" i="2"/>
  <c r="V30" i="2"/>
  <c r="V29" i="2"/>
  <c r="V25" i="2"/>
  <c r="V23" i="2"/>
  <c r="V22" i="2"/>
  <c r="V21" i="2"/>
  <c r="V17" i="2"/>
  <c r="V15" i="2"/>
  <c r="V14" i="2"/>
  <c r="V13" i="2"/>
  <c r="V12" i="2"/>
  <c r="N13" i="2"/>
  <c r="N14" i="2"/>
  <c r="N15" i="2"/>
  <c r="N16" i="2"/>
  <c r="N17" i="2"/>
  <c r="O17" i="2" s="1"/>
  <c r="N18" i="2"/>
  <c r="O18" i="2" s="1"/>
  <c r="N19" i="2"/>
  <c r="N20" i="2"/>
  <c r="N21" i="2"/>
  <c r="N22" i="2"/>
  <c r="N23" i="2"/>
  <c r="N24" i="2"/>
  <c r="O24" i="2" s="1"/>
  <c r="N25" i="2"/>
  <c r="N26" i="2"/>
  <c r="O26" i="2" s="1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O40" i="2" s="1"/>
  <c r="N41" i="2"/>
  <c r="N42" i="2"/>
  <c r="N43" i="2"/>
  <c r="O43" i="2" s="1"/>
  <c r="N44" i="2"/>
  <c r="N45" i="2"/>
  <c r="N46" i="2"/>
  <c r="N47" i="2"/>
  <c r="N48" i="2"/>
  <c r="O48" i="2" s="1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12" i="2"/>
  <c r="O22" i="2"/>
  <c r="O35" i="2"/>
  <c r="O38" i="2"/>
  <c r="O54" i="2"/>
  <c r="G14" i="2"/>
  <c r="G15" i="2"/>
  <c r="G16" i="2"/>
  <c r="G17" i="2"/>
  <c r="G18" i="2"/>
  <c r="G19" i="2"/>
  <c r="G20" i="2"/>
  <c r="G21" i="2"/>
  <c r="H21" i="2" s="1"/>
  <c r="G22" i="2"/>
  <c r="G23" i="2"/>
  <c r="G24" i="2"/>
  <c r="G25" i="2"/>
  <c r="G26" i="2"/>
  <c r="G27" i="2"/>
  <c r="G28" i="2"/>
  <c r="G29" i="2"/>
  <c r="H29" i="2" s="1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H45" i="2" s="1"/>
  <c r="G46" i="2"/>
  <c r="G47" i="2"/>
  <c r="G48" i="2"/>
  <c r="G49" i="2"/>
  <c r="G50" i="2"/>
  <c r="G51" i="2"/>
  <c r="G52" i="2"/>
  <c r="G53" i="2"/>
  <c r="H53" i="2" s="1"/>
  <c r="G54" i="2"/>
  <c r="G55" i="2"/>
  <c r="G56" i="2"/>
  <c r="G57" i="2"/>
  <c r="G58" i="2"/>
  <c r="G59" i="2"/>
  <c r="G60" i="2"/>
  <c r="G61" i="2"/>
  <c r="H61" i="2" s="1"/>
  <c r="G62" i="2"/>
  <c r="G12" i="2"/>
  <c r="G13" i="2"/>
  <c r="F13" i="2"/>
  <c r="F14" i="2"/>
  <c r="F15" i="2"/>
  <c r="F16" i="2"/>
  <c r="H16" i="2" s="1"/>
  <c r="F17" i="2"/>
  <c r="H17" i="2" s="1"/>
  <c r="F18" i="2"/>
  <c r="F19" i="2"/>
  <c r="F20" i="2"/>
  <c r="F21" i="2"/>
  <c r="F22" i="2"/>
  <c r="F23" i="2"/>
  <c r="F24" i="2"/>
  <c r="H24" i="2" s="1"/>
  <c r="F25" i="2"/>
  <c r="H25" i="2" s="1"/>
  <c r="F26" i="2"/>
  <c r="F27" i="2"/>
  <c r="F28" i="2"/>
  <c r="F29" i="2"/>
  <c r="F30" i="2"/>
  <c r="F31" i="2"/>
  <c r="F32" i="2"/>
  <c r="H32" i="2" s="1"/>
  <c r="F33" i="2"/>
  <c r="H33" i="2" s="1"/>
  <c r="F34" i="2"/>
  <c r="F35" i="2"/>
  <c r="F36" i="2"/>
  <c r="F37" i="2"/>
  <c r="F38" i="2"/>
  <c r="F39" i="2"/>
  <c r="F40" i="2"/>
  <c r="H40" i="2" s="1"/>
  <c r="F41" i="2"/>
  <c r="H41" i="2" s="1"/>
  <c r="F42" i="2"/>
  <c r="F43" i="2"/>
  <c r="F44" i="2"/>
  <c r="F45" i="2"/>
  <c r="F46" i="2"/>
  <c r="F47" i="2"/>
  <c r="F48" i="2"/>
  <c r="H48" i="2" s="1"/>
  <c r="F49" i="2"/>
  <c r="H49" i="2" s="1"/>
  <c r="F50" i="2"/>
  <c r="F51" i="2"/>
  <c r="F52" i="2"/>
  <c r="F53" i="2"/>
  <c r="F54" i="2"/>
  <c r="F55" i="2"/>
  <c r="F56" i="2"/>
  <c r="H56" i="2" s="1"/>
  <c r="F57" i="2"/>
  <c r="H57" i="2" s="1"/>
  <c r="F58" i="2"/>
  <c r="F59" i="2"/>
  <c r="F60" i="2"/>
  <c r="F61" i="2"/>
  <c r="F62" i="2"/>
  <c r="F12" i="2"/>
  <c r="M13" i="2"/>
  <c r="M14" i="2"/>
  <c r="M15" i="2"/>
  <c r="M16" i="2"/>
  <c r="O16" i="2" s="1"/>
  <c r="M17" i="2"/>
  <c r="M18" i="2"/>
  <c r="M19" i="2"/>
  <c r="O19" i="2" s="1"/>
  <c r="M20" i="2"/>
  <c r="M21" i="2"/>
  <c r="M22" i="2"/>
  <c r="M23" i="2"/>
  <c r="M24" i="2"/>
  <c r="M25" i="2"/>
  <c r="O25" i="2" s="1"/>
  <c r="M26" i="2"/>
  <c r="M27" i="2"/>
  <c r="O27" i="2" s="1"/>
  <c r="M28" i="2"/>
  <c r="M29" i="2"/>
  <c r="M30" i="2"/>
  <c r="O30" i="2" s="1"/>
  <c r="M31" i="2"/>
  <c r="M32" i="2"/>
  <c r="O32" i="2" s="1"/>
  <c r="M33" i="2"/>
  <c r="O33" i="2" s="1"/>
  <c r="M34" i="2"/>
  <c r="O34" i="2" s="1"/>
  <c r="M35" i="2"/>
  <c r="M36" i="2"/>
  <c r="M37" i="2"/>
  <c r="M38" i="2"/>
  <c r="M39" i="2"/>
  <c r="M40" i="2"/>
  <c r="M41" i="2"/>
  <c r="O41" i="2" s="1"/>
  <c r="M42" i="2"/>
  <c r="O42" i="2" s="1"/>
  <c r="M43" i="2"/>
  <c r="M44" i="2"/>
  <c r="M45" i="2"/>
  <c r="M46" i="2"/>
  <c r="M47" i="2"/>
  <c r="O47" i="2" s="1"/>
  <c r="M48" i="2"/>
  <c r="M49" i="2"/>
  <c r="O49" i="2" s="1"/>
  <c r="M50" i="2"/>
  <c r="O50" i="2" s="1"/>
  <c r="M51" i="2"/>
  <c r="O51" i="2" s="1"/>
  <c r="M52" i="2"/>
  <c r="M53" i="2"/>
  <c r="M54" i="2"/>
  <c r="M55" i="2"/>
  <c r="O55" i="2" s="1"/>
  <c r="M56" i="2"/>
  <c r="M57" i="2"/>
  <c r="M58" i="2"/>
  <c r="O58" i="2" s="1"/>
  <c r="M59" i="2"/>
  <c r="O59" i="2" s="1"/>
  <c r="M60" i="2"/>
  <c r="M61" i="2"/>
  <c r="M62" i="2"/>
  <c r="M12" i="2"/>
  <c r="O62" i="2"/>
  <c r="O61" i="2"/>
  <c r="O57" i="2"/>
  <c r="O56" i="2"/>
  <c r="O53" i="2"/>
  <c r="O46" i="2"/>
  <c r="O45" i="2"/>
  <c r="O39" i="2"/>
  <c r="O37" i="2"/>
  <c r="O31" i="2"/>
  <c r="O29" i="2"/>
  <c r="O23" i="2"/>
  <c r="O21" i="2"/>
  <c r="O15" i="2"/>
  <c r="O14" i="2"/>
  <c r="O13" i="2"/>
  <c r="H13" i="2"/>
  <c r="H14" i="2"/>
  <c r="H15" i="2"/>
  <c r="H22" i="2"/>
  <c r="H23" i="2"/>
  <c r="H30" i="2"/>
  <c r="H31" i="2"/>
  <c r="H37" i="2"/>
  <c r="H38" i="2"/>
  <c r="H39" i="2"/>
  <c r="H46" i="2"/>
  <c r="H47" i="2"/>
  <c r="H54" i="2"/>
  <c r="H55" i="2"/>
  <c r="H62" i="2"/>
  <c r="H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12" i="2"/>
  <c r="C5" i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L25" i="4" l="1"/>
  <c r="J25" i="4"/>
  <c r="J41" i="4"/>
  <c r="L41" i="4"/>
  <c r="J18" i="4"/>
  <c r="L18" i="4"/>
  <c r="L19" i="4"/>
  <c r="J19" i="4"/>
  <c r="L20" i="4"/>
  <c r="J20" i="4"/>
  <c r="L22" i="4"/>
  <c r="J22" i="4"/>
  <c r="L24" i="4"/>
  <c r="J24" i="4"/>
  <c r="L26" i="4"/>
  <c r="J26" i="4"/>
  <c r="J23" i="4"/>
  <c r="L23" i="4"/>
  <c r="J31" i="4"/>
  <c r="L31" i="4"/>
  <c r="L35" i="4"/>
  <c r="J35" i="4"/>
  <c r="L28" i="4"/>
  <c r="J28" i="4"/>
  <c r="L30" i="4"/>
  <c r="J30" i="4"/>
  <c r="L32" i="4"/>
  <c r="J32" i="4"/>
  <c r="J34" i="4"/>
  <c r="L34" i="4"/>
  <c r="L21" i="4"/>
  <c r="J21" i="4"/>
  <c r="L27" i="4"/>
  <c r="J27" i="4"/>
  <c r="L33" i="4"/>
  <c r="J33" i="4"/>
  <c r="L37" i="4"/>
  <c r="J37" i="4"/>
  <c r="L14" i="4"/>
  <c r="J14" i="4"/>
  <c r="L36" i="4"/>
  <c r="J36" i="4"/>
  <c r="L38" i="4"/>
  <c r="J38" i="4"/>
  <c r="J40" i="4"/>
  <c r="L40" i="4"/>
  <c r="J42" i="4"/>
  <c r="L42" i="4"/>
  <c r="J29" i="4"/>
  <c r="L29" i="4"/>
  <c r="L39" i="4"/>
  <c r="J39" i="4"/>
  <c r="L16" i="4"/>
  <c r="J16" i="4"/>
  <c r="L13" i="4"/>
  <c r="J13" i="4"/>
  <c r="L15" i="4"/>
  <c r="J15" i="4"/>
  <c r="L17" i="4"/>
  <c r="J17" i="4"/>
  <c r="L39" i="3"/>
  <c r="L23" i="3"/>
  <c r="L15" i="3"/>
  <c r="L37" i="3"/>
  <c r="L29" i="3"/>
  <c r="L13" i="3"/>
  <c r="S41" i="4"/>
  <c r="S17" i="4"/>
  <c r="S14" i="4"/>
  <c r="S22" i="4"/>
  <c r="S38" i="4"/>
  <c r="S13" i="4"/>
  <c r="S21" i="4"/>
  <c r="S29" i="4"/>
  <c r="S37" i="4"/>
  <c r="S33" i="4"/>
  <c r="S30" i="4"/>
  <c r="S12" i="4"/>
  <c r="S15" i="4"/>
  <c r="S19" i="4"/>
  <c r="S23" i="4"/>
  <c r="S27" i="4"/>
  <c r="S31" i="4"/>
  <c r="S35" i="4"/>
  <c r="S39" i="4"/>
  <c r="S16" i="4"/>
  <c r="S20" i="4"/>
  <c r="S24" i="4"/>
  <c r="S28" i="4"/>
  <c r="S32" i="4"/>
  <c r="S36" i="4"/>
  <c r="S40" i="4"/>
  <c r="X12" i="2"/>
  <c r="H52" i="2"/>
  <c r="H44" i="2"/>
  <c r="H36" i="2"/>
  <c r="H28" i="2"/>
  <c r="H20" i="2"/>
  <c r="I12" i="2" s="1"/>
  <c r="O12" i="2" s="1"/>
  <c r="H59" i="2"/>
  <c r="H51" i="2"/>
  <c r="H43" i="2"/>
  <c r="H35" i="2"/>
  <c r="H27" i="2"/>
  <c r="H19" i="2"/>
  <c r="H60" i="2"/>
  <c r="H58" i="2"/>
  <c r="H50" i="2"/>
  <c r="H42" i="2"/>
  <c r="H34" i="2"/>
  <c r="H26" i="2"/>
  <c r="H18" i="2"/>
  <c r="O44" i="2"/>
  <c r="O36" i="2"/>
  <c r="O28" i="2"/>
  <c r="O20" i="2"/>
  <c r="O60" i="2"/>
  <c r="O52" i="2"/>
  <c r="O12" i="4" l="1"/>
  <c r="AA12" i="4"/>
  <c r="U12" i="4"/>
  <c r="T12" i="4"/>
  <c r="Z12" i="4"/>
  <c r="Q12" i="3"/>
  <c r="M12" i="3"/>
  <c r="Q12" i="2"/>
  <c r="W12" i="2"/>
  <c r="Y12" i="2" s="1"/>
  <c r="P12" i="2"/>
  <c r="J12" i="2"/>
  <c r="K12" i="2" s="1"/>
  <c r="V12" i="4" l="1"/>
  <c r="N12" i="4"/>
  <c r="P12" i="4" s="1"/>
  <c r="AB12" i="4"/>
  <c r="R12" i="2"/>
</calcChain>
</file>

<file path=xl/sharedStrings.xml><?xml version="1.0" encoding="utf-8"?>
<sst xmlns="http://schemas.openxmlformats.org/spreadsheetml/2006/main" count="127" uniqueCount="45">
  <si>
    <t>Year</t>
  </si>
  <si>
    <t>Annual Coupon Rates</t>
  </si>
  <si>
    <t>10 year bond</t>
  </si>
  <si>
    <t>p.a.</t>
  </si>
  <si>
    <t>15 year bond</t>
  </si>
  <si>
    <t>25 year bond</t>
  </si>
  <si>
    <t>Coupons are paid half yearly,</t>
  </si>
  <si>
    <t xml:space="preserve">with the first coupon due </t>
  </si>
  <si>
    <t>in 6 months' time.</t>
  </si>
  <si>
    <t>Bonds are all redeemed at par.</t>
  </si>
  <si>
    <t>Spot Rates for (a), (b), (c)</t>
  </si>
  <si>
    <t>time (half years)</t>
  </si>
  <si>
    <t>time (years)</t>
  </si>
  <si>
    <t>spot rates</t>
  </si>
  <si>
    <t>bond 1</t>
  </si>
  <si>
    <t>coupon rate is</t>
  </si>
  <si>
    <t>paybale half yearly</t>
  </si>
  <si>
    <t>assume redemption is at par</t>
  </si>
  <si>
    <t>bond 2</t>
  </si>
  <si>
    <t>bond 3</t>
  </si>
  <si>
    <t xml:space="preserve">assume </t>
  </si>
  <si>
    <t>nominal for all bonds</t>
  </si>
  <si>
    <t>coupons</t>
  </si>
  <si>
    <t>redemption</t>
  </si>
  <si>
    <t>cashflows</t>
  </si>
  <si>
    <t>mean term</t>
  </si>
  <si>
    <t>price/present value</t>
  </si>
  <si>
    <t>year bond</t>
  </si>
  <si>
    <t>discount factor</t>
  </si>
  <si>
    <t>duration</t>
  </si>
  <si>
    <t>option 1</t>
  </si>
  <si>
    <t>option 2</t>
  </si>
  <si>
    <t>time (half-years)</t>
  </si>
  <si>
    <t>term is unchanged</t>
  </si>
  <si>
    <t>ie. stops at time (years)</t>
  </si>
  <si>
    <t>no coupons but a redemption at rate</t>
  </si>
  <si>
    <t>term is extended by 5 years</t>
  </si>
  <si>
    <t>so stops at time (years)</t>
  </si>
  <si>
    <t xml:space="preserve">coupon rate is </t>
  </si>
  <si>
    <t>there is a flat increase of</t>
  </si>
  <si>
    <t>present value @ time 15</t>
  </si>
  <si>
    <t>original</t>
  </si>
  <si>
    <t>mean value @ tiime 15</t>
  </si>
  <si>
    <t>duration @ time 15</t>
  </si>
  <si>
    <t>there is a risk premium increase of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</si>
</sst>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4" x14ac:knownFonts="1">
    <font>
      <sz val="12"/>
      <color theme="1"/>
      <name val="Aptos Narrow"/>
      <family val="2"/>
      <scheme val="minor"/>
    </font>
    <font>
      <sz val="10"/>
      <name val="Tahoma"/>
      <family val="2"/>
    </font>
    <font>
      <sz val="11"/>
      <name val="Aptos Narrow"/>
      <family val="2"/>
      <scheme val="minor"/>
    </font>
    <font>
      <sz val="10"/>
      <color theme="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theme="0" tint="-0.34998626667073579"/>
      </patternFill>
    </fill>
    <fill>
      <patternFill patternType="solid">
        <fgColor rgb="FFFFFF00"/>
        <bgColor indexed="64"/>
      </patternFill>
    </fill>
    <fill>
      <patternFill patternType="solid">
        <fgColor rgb="FFFF5B4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/>
    <xf numFmtId="0" fontId="3" fillId="0" borderId="0" xfId="0" applyFont="1"/>
    <xf numFmtId="164" fontId="3" fillId="0" borderId="0" xfId="0" applyNumberFormat="1" applyFont="1"/>
    <xf numFmtId="164" fontId="0" fillId="0" borderId="0" xfId="0" applyNumberFormat="1"/>
    <xf numFmtId="10" fontId="0" fillId="0" borderId="0" xfId="0" applyNumberForma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3" borderId="0" xfId="0" applyFill="1"/>
    <xf numFmtId="0" fontId="0" fillId="0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5B4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BCC7BE-65E1-AA47-B7A9-0FBA4FF91D98}">
  <dimension ref="C3:K63"/>
  <sheetViews>
    <sheetView workbookViewId="0">
      <selection activeCell="D4" sqref="D4"/>
    </sheetView>
  </sheetViews>
  <sheetFormatPr baseColWidth="10" defaultRowHeight="16" x14ac:dyDescent="0.2"/>
  <sheetData>
    <row r="3" spans="3:11" ht="42" x14ac:dyDescent="0.2">
      <c r="C3" s="1" t="s">
        <v>0</v>
      </c>
      <c r="D3" s="2" t="s">
        <v>10</v>
      </c>
      <c r="E3" s="3"/>
      <c r="F3" s="2" t="s">
        <v>1</v>
      </c>
      <c r="J3" s="8"/>
      <c r="K3" s="9"/>
    </row>
    <row r="4" spans="3:11" x14ac:dyDescent="0.2">
      <c r="C4" s="4">
        <v>0.5</v>
      </c>
      <c r="D4" s="5">
        <v>2.2499999999999998E-3</v>
      </c>
      <c r="E4" s="6"/>
      <c r="F4" t="s">
        <v>2</v>
      </c>
      <c r="G4" s="7">
        <v>1.4999999999999999E-2</v>
      </c>
      <c r="H4" t="s">
        <v>3</v>
      </c>
      <c r="J4" s="4"/>
      <c r="K4" s="5"/>
    </row>
    <row r="5" spans="3:11" x14ac:dyDescent="0.2">
      <c r="C5" s="4">
        <f>C4+0.5</f>
        <v>1</v>
      </c>
      <c r="D5" s="5">
        <v>9.1E-4</v>
      </c>
      <c r="E5" s="6"/>
      <c r="F5" t="s">
        <v>4</v>
      </c>
      <c r="G5" s="7">
        <v>2.5000000000000001E-2</v>
      </c>
      <c r="H5" t="s">
        <v>3</v>
      </c>
      <c r="J5" s="4"/>
      <c r="K5" s="5"/>
    </row>
    <row r="6" spans="3:11" x14ac:dyDescent="0.2">
      <c r="C6" s="4">
        <f t="shared" ref="C6:C63" si="0">C5+0.5</f>
        <v>1.5</v>
      </c>
      <c r="D6" s="5">
        <v>9.3000000000000005E-4</v>
      </c>
      <c r="E6" s="6"/>
      <c r="F6" t="s">
        <v>5</v>
      </c>
      <c r="G6" s="7">
        <v>1.7500000000000002E-2</v>
      </c>
      <c r="H6" t="s">
        <v>3</v>
      </c>
      <c r="J6" s="4"/>
      <c r="K6" s="5"/>
    </row>
    <row r="7" spans="3:11" x14ac:dyDescent="0.2">
      <c r="C7" s="4">
        <f t="shared" si="0"/>
        <v>2</v>
      </c>
      <c r="D7" s="5">
        <v>1.25E-3</v>
      </c>
      <c r="E7" s="6"/>
      <c r="J7" s="4"/>
      <c r="K7" s="5"/>
    </row>
    <row r="8" spans="3:11" x14ac:dyDescent="0.2">
      <c r="C8" s="4">
        <f t="shared" si="0"/>
        <v>2.5</v>
      </c>
      <c r="D8" s="5">
        <v>8.0999999999999996E-4</v>
      </c>
      <c r="E8" s="6"/>
      <c r="F8" t="s">
        <v>6</v>
      </c>
      <c r="J8" s="4"/>
      <c r="K8" s="5"/>
    </row>
    <row r="9" spans="3:11" x14ac:dyDescent="0.2">
      <c r="C9" s="4">
        <f t="shared" si="0"/>
        <v>3</v>
      </c>
      <c r="D9" s="5">
        <v>1.8400000000000001E-3</v>
      </c>
      <c r="E9" s="6"/>
      <c r="F9" t="s">
        <v>7</v>
      </c>
      <c r="J9" s="4"/>
      <c r="K9" s="5"/>
    </row>
    <row r="10" spans="3:11" x14ac:dyDescent="0.2">
      <c r="C10" s="4">
        <f t="shared" si="0"/>
        <v>3.5</v>
      </c>
      <c r="D10" s="5">
        <v>1.83E-3</v>
      </c>
      <c r="E10" s="6"/>
      <c r="F10" t="s">
        <v>8</v>
      </c>
      <c r="J10" s="4"/>
      <c r="K10" s="5"/>
    </row>
    <row r="11" spans="3:11" x14ac:dyDescent="0.2">
      <c r="C11" s="4">
        <f t="shared" si="0"/>
        <v>4</v>
      </c>
      <c r="D11" s="5">
        <v>3.0400000000000002E-3</v>
      </c>
      <c r="E11" s="6"/>
      <c r="J11" s="4"/>
      <c r="K11" s="5"/>
    </row>
    <row r="12" spans="3:11" x14ac:dyDescent="0.2">
      <c r="C12" s="4">
        <f t="shared" si="0"/>
        <v>4.5</v>
      </c>
      <c r="D12" s="5">
        <v>3.7299999999999998E-3</v>
      </c>
      <c r="E12" s="6"/>
      <c r="F12" t="s">
        <v>9</v>
      </c>
      <c r="J12" s="4"/>
      <c r="K12" s="5"/>
    </row>
    <row r="13" spans="3:11" x14ac:dyDescent="0.2">
      <c r="C13" s="4">
        <f t="shared" si="0"/>
        <v>5</v>
      </c>
      <c r="D13" s="5">
        <v>3.5799999999999998E-3</v>
      </c>
      <c r="E13" s="6"/>
      <c r="J13" s="4"/>
      <c r="K13" s="5"/>
    </row>
    <row r="14" spans="3:11" x14ac:dyDescent="0.2">
      <c r="C14" s="4">
        <f t="shared" si="0"/>
        <v>5.5</v>
      </c>
      <c r="D14" s="5">
        <v>4.1099999999999999E-3</v>
      </c>
      <c r="E14" s="6"/>
      <c r="J14" s="4"/>
      <c r="K14" s="5"/>
    </row>
    <row r="15" spans="3:11" x14ac:dyDescent="0.2">
      <c r="C15" s="4">
        <f t="shared" si="0"/>
        <v>6</v>
      </c>
      <c r="D15" s="5">
        <v>5.0400000000000002E-3</v>
      </c>
      <c r="E15" s="6"/>
      <c r="J15" s="4"/>
      <c r="K15" s="5"/>
    </row>
    <row r="16" spans="3:11" x14ac:dyDescent="0.2">
      <c r="C16" s="4">
        <f t="shared" si="0"/>
        <v>6.5</v>
      </c>
      <c r="D16" s="5">
        <v>5.9899999999999997E-3</v>
      </c>
      <c r="E16" s="6"/>
      <c r="J16" s="4"/>
      <c r="K16" s="5"/>
    </row>
    <row r="17" spans="3:11" x14ac:dyDescent="0.2">
      <c r="C17" s="4">
        <f t="shared" si="0"/>
        <v>7</v>
      </c>
      <c r="D17" s="5">
        <v>6.7000000000000002E-3</v>
      </c>
      <c r="E17" s="6"/>
      <c r="J17" s="4"/>
      <c r="K17" s="5"/>
    </row>
    <row r="18" spans="3:11" x14ac:dyDescent="0.2">
      <c r="C18" s="4">
        <f t="shared" si="0"/>
        <v>7.5</v>
      </c>
      <c r="D18" s="5">
        <v>7.3800000000000003E-3</v>
      </c>
      <c r="E18" s="6"/>
      <c r="J18" s="4"/>
      <c r="K18" s="5"/>
    </row>
    <row r="19" spans="3:11" x14ac:dyDescent="0.2">
      <c r="C19" s="4">
        <f t="shared" si="0"/>
        <v>8</v>
      </c>
      <c r="D19" s="5">
        <v>8.0400000000000003E-3</v>
      </c>
      <c r="E19" s="6"/>
      <c r="J19" s="4"/>
      <c r="K19" s="5"/>
    </row>
    <row r="20" spans="3:11" x14ac:dyDescent="0.2">
      <c r="C20" s="4">
        <f t="shared" si="0"/>
        <v>8.5</v>
      </c>
      <c r="D20" s="5">
        <v>8.2299999999999995E-3</v>
      </c>
      <c r="E20" s="6"/>
      <c r="J20" s="4"/>
      <c r="K20" s="5"/>
    </row>
    <row r="21" spans="3:11" x14ac:dyDescent="0.2">
      <c r="C21" s="4">
        <f t="shared" si="0"/>
        <v>9</v>
      </c>
      <c r="D21" s="5">
        <v>8.8500000000000002E-3</v>
      </c>
      <c r="E21" s="6"/>
      <c r="J21" s="4"/>
      <c r="K21" s="5"/>
    </row>
    <row r="22" spans="3:11" x14ac:dyDescent="0.2">
      <c r="C22" s="4">
        <f t="shared" si="0"/>
        <v>9.5</v>
      </c>
      <c r="D22" s="5">
        <v>9.7300000000000008E-3</v>
      </c>
      <c r="E22" s="6"/>
      <c r="J22" s="4"/>
      <c r="K22" s="5"/>
    </row>
    <row r="23" spans="3:11" x14ac:dyDescent="0.2">
      <c r="C23" s="4">
        <f t="shared" si="0"/>
        <v>10</v>
      </c>
      <c r="D23" s="5">
        <v>1.051E-2</v>
      </c>
      <c r="E23" s="6"/>
      <c r="J23" s="4"/>
      <c r="K23" s="5"/>
    </row>
    <row r="24" spans="3:11" x14ac:dyDescent="0.2">
      <c r="C24" s="4">
        <f t="shared" si="0"/>
        <v>10.5</v>
      </c>
      <c r="D24" s="5">
        <v>1.077E-2</v>
      </c>
      <c r="E24" s="6"/>
      <c r="J24" s="4"/>
      <c r="K24" s="5"/>
    </row>
    <row r="25" spans="3:11" x14ac:dyDescent="0.2">
      <c r="C25" s="4">
        <f t="shared" si="0"/>
        <v>11</v>
      </c>
      <c r="D25" s="5">
        <v>1.0959999999999999E-2</v>
      </c>
      <c r="E25" s="6"/>
      <c r="J25" s="4"/>
      <c r="K25" s="5"/>
    </row>
    <row r="26" spans="3:11" x14ac:dyDescent="0.2">
      <c r="C26" s="4">
        <f t="shared" si="0"/>
        <v>11.5</v>
      </c>
      <c r="D26" s="5">
        <v>1.1140000000000001E-2</v>
      </c>
      <c r="E26" s="6"/>
      <c r="J26" s="4"/>
      <c r="K26" s="5"/>
    </row>
    <row r="27" spans="3:11" x14ac:dyDescent="0.2">
      <c r="C27" s="4">
        <f t="shared" si="0"/>
        <v>12</v>
      </c>
      <c r="D27" s="5">
        <v>1.125E-2</v>
      </c>
      <c r="E27" s="6"/>
      <c r="J27" s="4"/>
      <c r="K27" s="5"/>
    </row>
    <row r="28" spans="3:11" x14ac:dyDescent="0.2">
      <c r="C28" s="4">
        <f t="shared" si="0"/>
        <v>12.5</v>
      </c>
      <c r="D28" s="5">
        <v>1.1429999999999999E-2</v>
      </c>
      <c r="E28" s="6"/>
      <c r="J28" s="4"/>
      <c r="K28" s="5"/>
    </row>
    <row r="29" spans="3:11" x14ac:dyDescent="0.2">
      <c r="C29" s="4">
        <f t="shared" si="0"/>
        <v>13</v>
      </c>
      <c r="D29" s="5">
        <v>1.2070000000000001E-2</v>
      </c>
      <c r="E29" s="6"/>
      <c r="J29" s="4"/>
      <c r="K29" s="5"/>
    </row>
    <row r="30" spans="3:11" x14ac:dyDescent="0.2">
      <c r="C30" s="4">
        <f t="shared" si="0"/>
        <v>13.5</v>
      </c>
      <c r="D30" s="5">
        <v>1.2710000000000001E-2</v>
      </c>
      <c r="E30" s="6"/>
      <c r="J30" s="4"/>
      <c r="K30" s="5"/>
    </row>
    <row r="31" spans="3:11" x14ac:dyDescent="0.2">
      <c r="C31" s="4">
        <f t="shared" si="0"/>
        <v>14</v>
      </c>
      <c r="D31" s="5">
        <v>1.336E-2</v>
      </c>
      <c r="E31" s="6"/>
      <c r="J31" s="4"/>
      <c r="K31" s="5"/>
    </row>
    <row r="32" spans="3:11" x14ac:dyDescent="0.2">
      <c r="C32" s="4">
        <f t="shared" si="0"/>
        <v>14.5</v>
      </c>
      <c r="D32" s="5">
        <v>1.3990000000000001E-2</v>
      </c>
      <c r="E32" s="6"/>
      <c r="J32" s="4"/>
      <c r="K32" s="5"/>
    </row>
    <row r="33" spans="3:11" x14ac:dyDescent="0.2">
      <c r="C33" s="4">
        <f t="shared" si="0"/>
        <v>15</v>
      </c>
      <c r="D33" s="5">
        <v>1.4370000000000001E-2</v>
      </c>
      <c r="E33" s="6"/>
      <c r="J33" s="4"/>
      <c r="K33" s="5"/>
    </row>
    <row r="34" spans="3:11" x14ac:dyDescent="0.2">
      <c r="C34" s="4">
        <f t="shared" si="0"/>
        <v>15.5</v>
      </c>
      <c r="D34" s="5">
        <v>1.4760000000000001E-2</v>
      </c>
      <c r="E34" s="6"/>
    </row>
    <row r="35" spans="3:11" x14ac:dyDescent="0.2">
      <c r="C35" s="4">
        <f t="shared" si="0"/>
        <v>16</v>
      </c>
      <c r="D35" s="5">
        <v>1.5140000000000001E-2</v>
      </c>
      <c r="E35" s="6"/>
    </row>
    <row r="36" spans="3:11" x14ac:dyDescent="0.2">
      <c r="C36" s="4">
        <f t="shared" si="0"/>
        <v>16.5</v>
      </c>
      <c r="D36" s="5">
        <v>1.54E-2</v>
      </c>
      <c r="E36" s="6"/>
    </row>
    <row r="37" spans="3:11" x14ac:dyDescent="0.2">
      <c r="C37" s="4">
        <f t="shared" si="0"/>
        <v>17</v>
      </c>
      <c r="D37" s="5">
        <v>1.566E-2</v>
      </c>
      <c r="E37" s="6"/>
    </row>
    <row r="38" spans="3:11" x14ac:dyDescent="0.2">
      <c r="C38" s="4">
        <f t="shared" si="0"/>
        <v>17.5</v>
      </c>
      <c r="D38" s="5">
        <v>1.592E-2</v>
      </c>
      <c r="E38" s="6"/>
    </row>
    <row r="39" spans="3:11" x14ac:dyDescent="0.2">
      <c r="C39" s="4">
        <f t="shared" si="0"/>
        <v>18</v>
      </c>
      <c r="D39" s="5">
        <v>1.618E-2</v>
      </c>
      <c r="E39" s="6"/>
    </row>
    <row r="40" spans="3:11" x14ac:dyDescent="0.2">
      <c r="C40" s="4">
        <f t="shared" si="0"/>
        <v>18.5</v>
      </c>
      <c r="D40" s="5">
        <v>1.6420000000000001E-2</v>
      </c>
      <c r="E40" s="6"/>
    </row>
    <row r="41" spans="3:11" x14ac:dyDescent="0.2">
      <c r="C41" s="4">
        <f t="shared" si="0"/>
        <v>19</v>
      </c>
      <c r="D41" s="5">
        <v>1.6639999999999999E-2</v>
      </c>
      <c r="E41" s="6"/>
    </row>
    <row r="42" spans="3:11" x14ac:dyDescent="0.2">
      <c r="C42" s="4">
        <f t="shared" si="0"/>
        <v>19.5</v>
      </c>
      <c r="D42" s="5">
        <v>1.687E-2</v>
      </c>
      <c r="E42" s="6"/>
    </row>
    <row r="43" spans="3:11" x14ac:dyDescent="0.2">
      <c r="C43" s="4">
        <f t="shared" si="0"/>
        <v>20</v>
      </c>
      <c r="D43" s="5">
        <v>1.703E-2</v>
      </c>
      <c r="E43" s="6"/>
    </row>
    <row r="44" spans="3:11" x14ac:dyDescent="0.2">
      <c r="C44" s="4">
        <f t="shared" si="0"/>
        <v>20.5</v>
      </c>
      <c r="D44" s="5">
        <v>1.7139999999999999E-2</v>
      </c>
      <c r="E44" s="6"/>
    </row>
    <row r="45" spans="3:11" x14ac:dyDescent="0.2">
      <c r="C45" s="4">
        <f t="shared" si="0"/>
        <v>21</v>
      </c>
      <c r="D45" s="5">
        <v>1.7260000000000001E-2</v>
      </c>
      <c r="E45" s="6"/>
    </row>
    <row r="46" spans="3:11" x14ac:dyDescent="0.2">
      <c r="C46" s="4">
        <f t="shared" si="0"/>
        <v>21.5</v>
      </c>
      <c r="D46" s="5">
        <v>1.738E-2</v>
      </c>
      <c r="E46" s="6"/>
    </row>
    <row r="47" spans="3:11" x14ac:dyDescent="0.2">
      <c r="C47" s="4">
        <f t="shared" si="0"/>
        <v>22</v>
      </c>
      <c r="D47" s="5">
        <v>1.7510000000000001E-2</v>
      </c>
      <c r="E47" s="6"/>
    </row>
    <row r="48" spans="3:11" x14ac:dyDescent="0.2">
      <c r="C48" s="4">
        <f t="shared" si="0"/>
        <v>22.5</v>
      </c>
      <c r="D48" s="5">
        <v>1.7639999999999999E-2</v>
      </c>
      <c r="E48" s="6"/>
    </row>
    <row r="49" spans="3:5" x14ac:dyDescent="0.2">
      <c r="C49" s="4">
        <f t="shared" si="0"/>
        <v>23</v>
      </c>
      <c r="D49" s="5">
        <v>1.7850000000000001E-2</v>
      </c>
      <c r="E49" s="6"/>
    </row>
    <row r="50" spans="3:5" x14ac:dyDescent="0.2">
      <c r="C50" s="4">
        <f t="shared" si="0"/>
        <v>23.5</v>
      </c>
      <c r="D50" s="5">
        <v>1.7930000000000001E-2</v>
      </c>
      <c r="E50" s="6"/>
    </row>
    <row r="51" spans="3:5" x14ac:dyDescent="0.2">
      <c r="C51" s="4">
        <f t="shared" si="0"/>
        <v>24</v>
      </c>
      <c r="D51" s="5">
        <v>1.7919999999999998E-2</v>
      </c>
      <c r="E51" s="6"/>
    </row>
    <row r="52" spans="3:5" x14ac:dyDescent="0.2">
      <c r="C52" s="4">
        <f t="shared" si="0"/>
        <v>24.5</v>
      </c>
      <c r="D52" s="5">
        <v>1.7919999999999998E-2</v>
      </c>
      <c r="E52" s="6"/>
    </row>
    <row r="53" spans="3:5" x14ac:dyDescent="0.2">
      <c r="C53" s="4">
        <f t="shared" si="0"/>
        <v>25</v>
      </c>
      <c r="D53" s="5">
        <v>1.7909999999999999E-2</v>
      </c>
      <c r="E53" s="6"/>
    </row>
    <row r="54" spans="3:5" x14ac:dyDescent="0.2">
      <c r="C54" s="4">
        <f t="shared" si="0"/>
        <v>25.5</v>
      </c>
      <c r="D54" s="5">
        <v>1.7909999999999999E-2</v>
      </c>
      <c r="E54" s="6"/>
    </row>
    <row r="55" spans="3:5" x14ac:dyDescent="0.2">
      <c r="C55" s="4">
        <f t="shared" si="0"/>
        <v>26</v>
      </c>
      <c r="D55" s="5">
        <v>1.7909999999999999E-2</v>
      </c>
      <c r="E55" s="6"/>
    </row>
    <row r="56" spans="3:5" x14ac:dyDescent="0.2">
      <c r="C56" s="4">
        <f t="shared" si="0"/>
        <v>26.5</v>
      </c>
      <c r="D56" s="5">
        <v>1.7930000000000001E-2</v>
      </c>
      <c r="E56" s="6"/>
    </row>
    <row r="57" spans="3:5" x14ac:dyDescent="0.2">
      <c r="C57" s="4">
        <f t="shared" si="0"/>
        <v>27</v>
      </c>
      <c r="D57" s="5">
        <v>1.814E-2</v>
      </c>
      <c r="E57" s="6"/>
    </row>
    <row r="58" spans="3:5" x14ac:dyDescent="0.2">
      <c r="C58" s="4">
        <f t="shared" si="0"/>
        <v>27.5</v>
      </c>
      <c r="D58" s="5">
        <v>1.8350000000000002E-2</v>
      </c>
      <c r="E58" s="6"/>
    </row>
    <row r="59" spans="3:5" x14ac:dyDescent="0.2">
      <c r="C59" s="4">
        <f t="shared" si="0"/>
        <v>28</v>
      </c>
      <c r="D59" s="5">
        <v>1.8329999999999999E-2</v>
      </c>
      <c r="E59" s="6"/>
    </row>
    <row r="60" spans="3:5" x14ac:dyDescent="0.2">
      <c r="C60" s="4">
        <f t="shared" si="0"/>
        <v>28.5</v>
      </c>
      <c r="D60" s="5">
        <v>1.8280000000000001E-2</v>
      </c>
      <c r="E60" s="6"/>
    </row>
    <row r="61" spans="3:5" x14ac:dyDescent="0.2">
      <c r="C61" s="4">
        <f t="shared" si="0"/>
        <v>29</v>
      </c>
      <c r="D61" s="5">
        <v>1.8190000000000001E-2</v>
      </c>
      <c r="E61" s="6"/>
    </row>
    <row r="62" spans="3:5" x14ac:dyDescent="0.2">
      <c r="C62" s="4">
        <f t="shared" si="0"/>
        <v>29.5</v>
      </c>
      <c r="D62" s="5">
        <v>1.8100000000000002E-2</v>
      </c>
      <c r="E62" s="6"/>
    </row>
    <row r="63" spans="3:5" x14ac:dyDescent="0.2">
      <c r="C63" s="4">
        <f t="shared" si="0"/>
        <v>30</v>
      </c>
      <c r="D63" s="5">
        <v>1.8010000000000002E-2</v>
      </c>
      <c r="E63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D23EF-A4CB-984C-B2FB-E09CD9DB7E72}">
  <dimension ref="A1:Y62"/>
  <sheetViews>
    <sheetView workbookViewId="0">
      <selection activeCell="E13" sqref="E13"/>
    </sheetView>
  </sheetViews>
  <sheetFormatPr baseColWidth="10" defaultRowHeight="16" x14ac:dyDescent="0.2"/>
  <sheetData>
    <row r="1" spans="1:25" x14ac:dyDescent="0.2">
      <c r="B1" t="s">
        <v>14</v>
      </c>
      <c r="C1">
        <v>10</v>
      </c>
      <c r="D1" t="s">
        <v>27</v>
      </c>
      <c r="F1" t="s">
        <v>18</v>
      </c>
      <c r="G1">
        <v>15</v>
      </c>
      <c r="H1" t="s">
        <v>27</v>
      </c>
      <c r="J1" t="s">
        <v>19</v>
      </c>
      <c r="K1">
        <v>25</v>
      </c>
      <c r="L1" t="s">
        <v>27</v>
      </c>
    </row>
    <row r="2" spans="1:25" x14ac:dyDescent="0.2">
      <c r="B2" t="s">
        <v>15</v>
      </c>
      <c r="D2">
        <v>1.4999999999999999E-2</v>
      </c>
      <c r="F2" t="s">
        <v>15</v>
      </c>
      <c r="H2">
        <v>2.5000000000000001E-2</v>
      </c>
      <c r="J2" t="s">
        <v>15</v>
      </c>
      <c r="L2">
        <v>1.7500000000000002E-2</v>
      </c>
    </row>
    <row r="3" spans="1:25" x14ac:dyDescent="0.2">
      <c r="B3" t="s">
        <v>16</v>
      </c>
      <c r="D3">
        <v>2</v>
      </c>
      <c r="F3" t="s">
        <v>16</v>
      </c>
      <c r="H3">
        <v>2</v>
      </c>
      <c r="J3" t="s">
        <v>16</v>
      </c>
      <c r="L3">
        <v>2</v>
      </c>
    </row>
    <row r="5" spans="1:25" x14ac:dyDescent="0.2">
      <c r="B5" t="s">
        <v>17</v>
      </c>
      <c r="F5" t="s">
        <v>17</v>
      </c>
      <c r="J5" t="s">
        <v>17</v>
      </c>
    </row>
    <row r="7" spans="1:25" x14ac:dyDescent="0.2">
      <c r="B7" t="s">
        <v>20</v>
      </c>
      <c r="C7">
        <v>100</v>
      </c>
      <c r="D7" t="s">
        <v>21</v>
      </c>
    </row>
    <row r="10" spans="1:25" x14ac:dyDescent="0.2">
      <c r="F10" t="s">
        <v>14</v>
      </c>
      <c r="M10" t="s">
        <v>18</v>
      </c>
      <c r="T10" t="s">
        <v>19</v>
      </c>
    </row>
    <row r="11" spans="1:25" x14ac:dyDescent="0.2">
      <c r="A11" t="s">
        <v>11</v>
      </c>
      <c r="B11" t="s">
        <v>12</v>
      </c>
      <c r="C11" t="s">
        <v>13</v>
      </c>
      <c r="D11" t="s">
        <v>28</v>
      </c>
      <c r="F11" t="s">
        <v>22</v>
      </c>
      <c r="G11" t="s">
        <v>23</v>
      </c>
      <c r="H11" t="s">
        <v>24</v>
      </c>
      <c r="I11" t="s">
        <v>26</v>
      </c>
      <c r="J11" t="s">
        <v>25</v>
      </c>
      <c r="K11" t="s">
        <v>29</v>
      </c>
      <c r="M11" t="s">
        <v>22</v>
      </c>
      <c r="N11" t="s">
        <v>23</v>
      </c>
      <c r="O11" t="s">
        <v>24</v>
      </c>
      <c r="P11" t="s">
        <v>26</v>
      </c>
      <c r="Q11" t="s">
        <v>25</v>
      </c>
      <c r="R11" t="s">
        <v>29</v>
      </c>
      <c r="T11" t="s">
        <v>22</v>
      </c>
      <c r="U11" t="s">
        <v>23</v>
      </c>
      <c r="V11" t="s">
        <v>24</v>
      </c>
      <c r="W11" t="s">
        <v>26</v>
      </c>
      <c r="X11" t="s">
        <v>25</v>
      </c>
      <c r="Y11" t="s">
        <v>29</v>
      </c>
    </row>
    <row r="12" spans="1:25" x14ac:dyDescent="0.2">
      <c r="A12">
        <v>0</v>
      </c>
      <c r="B12">
        <f>A12/2</f>
        <v>0</v>
      </c>
      <c r="C12">
        <v>0</v>
      </c>
      <c r="D12">
        <v>1</v>
      </c>
      <c r="F12">
        <f>IF($B12=0,0,IF($B12&lt;=$C$1,$C$7*$D$2/$D$3,0))</f>
        <v>0</v>
      </c>
      <c r="G12">
        <f>IF($B12=$C$1,$C$7,0)</f>
        <v>0</v>
      </c>
      <c r="H12">
        <f>F12+G12</f>
        <v>0</v>
      </c>
      <c r="I12">
        <f>SUMPRODUCT($D12:$D62,H12:H62)</f>
        <v>104.58655719745113</v>
      </c>
      <c r="J12">
        <f>SUMPRODUCT($B12:$B62,$D12:$D62,H12:H62)</f>
        <v>975.64080971091653</v>
      </c>
      <c r="K12" s="10">
        <f>J12/I12</f>
        <v>9.3285488676043133</v>
      </c>
      <c r="M12">
        <f>IF($B12=0,0,IF($B12&lt;=$G$1,$C$7*$H$2/$H$3,0))</f>
        <v>0</v>
      </c>
      <c r="N12">
        <f>IF($B12=$G$1,$C$7,0)</f>
        <v>0</v>
      </c>
      <c r="O12">
        <f>M12+N12</f>
        <v>0</v>
      </c>
      <c r="P12">
        <f>SUMPRODUCT($D12:$D62,O12:O62)</f>
        <v>115.61943810703858</v>
      </c>
      <c r="Q12">
        <f>SUMPRODUCT($B12:$B62,$D12:$D62,O12:O62)</f>
        <v>1471.7302665862258</v>
      </c>
      <c r="R12" s="10">
        <f>Q12/P12</f>
        <v>12.729090286909386</v>
      </c>
      <c r="T12">
        <f>IF($B12=0,0,IF($B12&lt;=$K$1,$C$7*$L$2/$L$3,0))</f>
        <v>0</v>
      </c>
      <c r="U12">
        <f>IF($B12=$K$1,$C$7,0)</f>
        <v>0</v>
      </c>
      <c r="V12">
        <f>T12+U12</f>
        <v>0</v>
      </c>
      <c r="W12">
        <f>SUMPRODUCT($D12:$D62,V12:V62)</f>
        <v>101.05698352841338</v>
      </c>
      <c r="X12">
        <f>SUMPRODUCT($B12:$B62,$D12:$D62,V12:V62)</f>
        <v>2036.7667369227638</v>
      </c>
      <c r="Y12" s="10">
        <f>X12/W12</f>
        <v>20.15463618454535</v>
      </c>
    </row>
    <row r="13" spans="1:25" x14ac:dyDescent="0.2">
      <c r="A13">
        <v>1</v>
      </c>
      <c r="B13">
        <f t="shared" ref="B13:B62" si="0">A13/2</f>
        <v>0.5</v>
      </c>
      <c r="C13">
        <f>'RC; Spot Rates &amp; Coupon Rates'!D4</f>
        <v>2.2499999999999998E-3</v>
      </c>
      <c r="D13">
        <f>(1+C13)^-B13</f>
        <v>0.99887689488492337</v>
      </c>
      <c r="F13">
        <f t="shared" ref="F13:F62" si="1">IF($B13=0,0,IF($B13&lt;=$C$1,$C$7*$D$2/$D$3,0))</f>
        <v>0.75</v>
      </c>
      <c r="G13">
        <f>IF($B13=$C$1,$C$7,0)</f>
        <v>0</v>
      </c>
      <c r="H13">
        <f t="shared" ref="H13:H62" si="2">F13+G13</f>
        <v>0.75</v>
      </c>
      <c r="M13">
        <f t="shared" ref="M13:M62" si="3">IF($B13=0,0,IF($B13&lt;=$G$1,$C$7*$H$2/$H$3,0))</f>
        <v>1.25</v>
      </c>
      <c r="N13">
        <f t="shared" ref="N13:N62" si="4">IF($B13=$G$1,$C$7,0)</f>
        <v>0</v>
      </c>
      <c r="O13">
        <f t="shared" ref="O13:O62" si="5">M13+N13</f>
        <v>1.25</v>
      </c>
      <c r="T13">
        <f t="shared" ref="T13:T62" si="6">IF($B13=0,0,IF($B13&lt;=$K$1,$C$7*$L$2/$L$3,0))</f>
        <v>0.87500000000000011</v>
      </c>
      <c r="U13">
        <f t="shared" ref="U13:U62" si="7">IF($B13=$K$1,$C$7,0)</f>
        <v>0</v>
      </c>
      <c r="V13">
        <f t="shared" ref="V13:V62" si="8">T13+U13</f>
        <v>0.87500000000000011</v>
      </c>
    </row>
    <row r="14" spans="1:25" x14ac:dyDescent="0.2">
      <c r="A14">
        <v>2</v>
      </c>
      <c r="B14">
        <f t="shared" si="0"/>
        <v>1</v>
      </c>
      <c r="C14">
        <f>'RC; Spot Rates &amp; Coupon Rates'!D5</f>
        <v>9.1E-4</v>
      </c>
      <c r="D14">
        <f t="shared" ref="D14:D62" si="9">(1+C14)^-B14</f>
        <v>0.99909082734711419</v>
      </c>
      <c r="F14">
        <f t="shared" si="1"/>
        <v>0.75</v>
      </c>
      <c r="G14">
        <f t="shared" ref="G14:G62" si="10">IF($B14=$C$1,$C$7,0)</f>
        <v>0</v>
      </c>
      <c r="H14">
        <f t="shared" si="2"/>
        <v>0.75</v>
      </c>
      <c r="M14">
        <f t="shared" si="3"/>
        <v>1.25</v>
      </c>
      <c r="N14">
        <f t="shared" si="4"/>
        <v>0</v>
      </c>
      <c r="O14">
        <f t="shared" si="5"/>
        <v>1.25</v>
      </c>
      <c r="T14">
        <f t="shared" si="6"/>
        <v>0.87500000000000011</v>
      </c>
      <c r="U14">
        <f t="shared" si="7"/>
        <v>0</v>
      </c>
      <c r="V14">
        <f t="shared" si="8"/>
        <v>0.87500000000000011</v>
      </c>
    </row>
    <row r="15" spans="1:25" x14ac:dyDescent="0.2">
      <c r="A15">
        <v>3</v>
      </c>
      <c r="B15">
        <f t="shared" si="0"/>
        <v>1.5</v>
      </c>
      <c r="C15">
        <f>'RC; Spot Rates &amp; Coupon Rates'!D6</f>
        <v>9.3000000000000005E-4</v>
      </c>
      <c r="D15">
        <f t="shared" si="9"/>
        <v>0.99860661992980804</v>
      </c>
      <c r="F15">
        <f t="shared" si="1"/>
        <v>0.75</v>
      </c>
      <c r="G15">
        <f t="shared" si="10"/>
        <v>0</v>
      </c>
      <c r="H15">
        <f t="shared" si="2"/>
        <v>0.75</v>
      </c>
      <c r="M15">
        <f t="shared" si="3"/>
        <v>1.25</v>
      </c>
      <c r="N15">
        <f t="shared" si="4"/>
        <v>0</v>
      </c>
      <c r="O15">
        <f t="shared" si="5"/>
        <v>1.25</v>
      </c>
      <c r="T15">
        <f t="shared" si="6"/>
        <v>0.87500000000000011</v>
      </c>
      <c r="U15">
        <f t="shared" si="7"/>
        <v>0</v>
      </c>
      <c r="V15">
        <f t="shared" si="8"/>
        <v>0.87500000000000011</v>
      </c>
    </row>
    <row r="16" spans="1:25" x14ac:dyDescent="0.2">
      <c r="A16">
        <v>4</v>
      </c>
      <c r="B16">
        <f t="shared" si="0"/>
        <v>2</v>
      </c>
      <c r="C16">
        <f>'RC; Spot Rates &amp; Coupon Rates'!D7</f>
        <v>1.25E-3</v>
      </c>
      <c r="D16">
        <f t="shared" si="9"/>
        <v>0.9975046796996887</v>
      </c>
      <c r="F16">
        <f t="shared" si="1"/>
        <v>0.75</v>
      </c>
      <c r="G16">
        <f t="shared" si="10"/>
        <v>0</v>
      </c>
      <c r="H16">
        <f t="shared" si="2"/>
        <v>0.75</v>
      </c>
      <c r="M16">
        <f t="shared" si="3"/>
        <v>1.25</v>
      </c>
      <c r="N16">
        <f t="shared" si="4"/>
        <v>0</v>
      </c>
      <c r="O16">
        <f t="shared" si="5"/>
        <v>1.25</v>
      </c>
      <c r="T16">
        <f t="shared" si="6"/>
        <v>0.87500000000000011</v>
      </c>
      <c r="U16">
        <f t="shared" si="7"/>
        <v>0</v>
      </c>
      <c r="V16">
        <f t="shared" si="8"/>
        <v>0.87500000000000011</v>
      </c>
    </row>
    <row r="17" spans="1:22" x14ac:dyDescent="0.2">
      <c r="A17">
        <v>5</v>
      </c>
      <c r="B17">
        <f t="shared" si="0"/>
        <v>2.5</v>
      </c>
      <c r="C17">
        <f>'RC; Spot Rates &amp; Coupon Rates'!D8</f>
        <v>8.0999999999999996E-4</v>
      </c>
      <c r="D17">
        <f t="shared" si="9"/>
        <v>0.99797786695379864</v>
      </c>
      <c r="F17">
        <f t="shared" si="1"/>
        <v>0.75</v>
      </c>
      <c r="G17">
        <f t="shared" si="10"/>
        <v>0</v>
      </c>
      <c r="H17">
        <f t="shared" si="2"/>
        <v>0.75</v>
      </c>
      <c r="M17">
        <f t="shared" si="3"/>
        <v>1.25</v>
      </c>
      <c r="N17">
        <f t="shared" si="4"/>
        <v>0</v>
      </c>
      <c r="O17">
        <f t="shared" si="5"/>
        <v>1.25</v>
      </c>
      <c r="T17">
        <f t="shared" si="6"/>
        <v>0.87500000000000011</v>
      </c>
      <c r="U17">
        <f t="shared" si="7"/>
        <v>0</v>
      </c>
      <c r="V17">
        <f t="shared" si="8"/>
        <v>0.87500000000000011</v>
      </c>
    </row>
    <row r="18" spans="1:22" x14ac:dyDescent="0.2">
      <c r="A18">
        <v>6</v>
      </c>
      <c r="B18">
        <f t="shared" si="0"/>
        <v>3</v>
      </c>
      <c r="C18">
        <f>'RC; Spot Rates &amp; Coupon Rates'!D9</f>
        <v>1.8400000000000001E-3</v>
      </c>
      <c r="D18">
        <f t="shared" si="9"/>
        <v>0.99450025147645238</v>
      </c>
      <c r="F18">
        <f t="shared" si="1"/>
        <v>0.75</v>
      </c>
      <c r="G18">
        <f t="shared" si="10"/>
        <v>0</v>
      </c>
      <c r="H18">
        <f t="shared" si="2"/>
        <v>0.75</v>
      </c>
      <c r="M18">
        <f t="shared" si="3"/>
        <v>1.25</v>
      </c>
      <c r="N18">
        <f t="shared" si="4"/>
        <v>0</v>
      </c>
      <c r="O18">
        <f t="shared" si="5"/>
        <v>1.25</v>
      </c>
      <c r="T18">
        <f t="shared" si="6"/>
        <v>0.87500000000000011</v>
      </c>
      <c r="U18">
        <f t="shared" si="7"/>
        <v>0</v>
      </c>
      <c r="V18">
        <f t="shared" si="8"/>
        <v>0.87500000000000011</v>
      </c>
    </row>
    <row r="19" spans="1:22" x14ac:dyDescent="0.2">
      <c r="A19">
        <v>7</v>
      </c>
      <c r="B19">
        <f t="shared" si="0"/>
        <v>3.5</v>
      </c>
      <c r="C19">
        <f>'RC; Spot Rates &amp; Coupon Rates'!D10</f>
        <v>1.83E-3</v>
      </c>
      <c r="D19">
        <f t="shared" si="9"/>
        <v>0.99362128436986596</v>
      </c>
      <c r="F19">
        <f t="shared" si="1"/>
        <v>0.75</v>
      </c>
      <c r="G19">
        <f t="shared" si="10"/>
        <v>0</v>
      </c>
      <c r="H19">
        <f t="shared" si="2"/>
        <v>0.75</v>
      </c>
      <c r="M19">
        <f t="shared" si="3"/>
        <v>1.25</v>
      </c>
      <c r="N19">
        <f t="shared" si="4"/>
        <v>0</v>
      </c>
      <c r="O19">
        <f t="shared" si="5"/>
        <v>1.25</v>
      </c>
      <c r="T19">
        <f t="shared" si="6"/>
        <v>0.87500000000000011</v>
      </c>
      <c r="U19">
        <f t="shared" si="7"/>
        <v>0</v>
      </c>
      <c r="V19">
        <f t="shared" si="8"/>
        <v>0.87500000000000011</v>
      </c>
    </row>
    <row r="20" spans="1:22" x14ac:dyDescent="0.2">
      <c r="A20">
        <v>8</v>
      </c>
      <c r="B20">
        <f t="shared" si="0"/>
        <v>4</v>
      </c>
      <c r="C20">
        <f>'RC; Spot Rates &amp; Coupon Rates'!D11</f>
        <v>3.0400000000000002E-3</v>
      </c>
      <c r="D20">
        <f t="shared" si="9"/>
        <v>0.98793185708549769</v>
      </c>
      <c r="F20">
        <f t="shared" si="1"/>
        <v>0.75</v>
      </c>
      <c r="G20">
        <f t="shared" si="10"/>
        <v>0</v>
      </c>
      <c r="H20">
        <f t="shared" si="2"/>
        <v>0.75</v>
      </c>
      <c r="M20">
        <f t="shared" si="3"/>
        <v>1.25</v>
      </c>
      <c r="N20">
        <f t="shared" si="4"/>
        <v>0</v>
      </c>
      <c r="O20">
        <f t="shared" si="5"/>
        <v>1.25</v>
      </c>
      <c r="T20">
        <f t="shared" si="6"/>
        <v>0.87500000000000011</v>
      </c>
      <c r="U20">
        <f t="shared" si="7"/>
        <v>0</v>
      </c>
      <c r="V20">
        <f t="shared" si="8"/>
        <v>0.87500000000000011</v>
      </c>
    </row>
    <row r="21" spans="1:22" x14ac:dyDescent="0.2">
      <c r="A21">
        <v>9</v>
      </c>
      <c r="B21">
        <f t="shared" si="0"/>
        <v>4.5</v>
      </c>
      <c r="C21">
        <f>'RC; Spot Rates &amp; Coupon Rates'!D12</f>
        <v>3.7299999999999998E-3</v>
      </c>
      <c r="D21">
        <f t="shared" si="9"/>
        <v>0.98338579036969953</v>
      </c>
      <c r="F21">
        <f t="shared" si="1"/>
        <v>0.75</v>
      </c>
      <c r="G21">
        <f t="shared" si="10"/>
        <v>0</v>
      </c>
      <c r="H21">
        <f t="shared" si="2"/>
        <v>0.75</v>
      </c>
      <c r="M21">
        <f t="shared" si="3"/>
        <v>1.25</v>
      </c>
      <c r="N21">
        <f t="shared" si="4"/>
        <v>0</v>
      </c>
      <c r="O21">
        <f t="shared" si="5"/>
        <v>1.25</v>
      </c>
      <c r="T21">
        <f t="shared" si="6"/>
        <v>0.87500000000000011</v>
      </c>
      <c r="U21">
        <f t="shared" si="7"/>
        <v>0</v>
      </c>
      <c r="V21">
        <f t="shared" si="8"/>
        <v>0.87500000000000011</v>
      </c>
    </row>
    <row r="22" spans="1:22" x14ac:dyDescent="0.2">
      <c r="A22">
        <v>10</v>
      </c>
      <c r="B22">
        <f t="shared" si="0"/>
        <v>5</v>
      </c>
      <c r="C22">
        <f>'RC; Spot Rates &amp; Coupon Rates'!D13</f>
        <v>3.5799999999999998E-3</v>
      </c>
      <c r="D22">
        <f t="shared" si="9"/>
        <v>0.98229065152963346</v>
      </c>
      <c r="F22">
        <f t="shared" si="1"/>
        <v>0.75</v>
      </c>
      <c r="G22">
        <f t="shared" si="10"/>
        <v>0</v>
      </c>
      <c r="H22">
        <f t="shared" si="2"/>
        <v>0.75</v>
      </c>
      <c r="M22">
        <f t="shared" si="3"/>
        <v>1.25</v>
      </c>
      <c r="N22">
        <f t="shared" si="4"/>
        <v>0</v>
      </c>
      <c r="O22">
        <f t="shared" si="5"/>
        <v>1.25</v>
      </c>
      <c r="T22">
        <f t="shared" si="6"/>
        <v>0.87500000000000011</v>
      </c>
      <c r="U22">
        <f t="shared" si="7"/>
        <v>0</v>
      </c>
      <c r="V22">
        <f t="shared" si="8"/>
        <v>0.87500000000000011</v>
      </c>
    </row>
    <row r="23" spans="1:22" x14ac:dyDescent="0.2">
      <c r="A23">
        <v>11</v>
      </c>
      <c r="B23">
        <f t="shared" si="0"/>
        <v>5.5</v>
      </c>
      <c r="C23">
        <f>'RC; Spot Rates &amp; Coupon Rates'!D14</f>
        <v>4.1099999999999999E-3</v>
      </c>
      <c r="D23">
        <f t="shared" si="9"/>
        <v>0.97769387067575408</v>
      </c>
      <c r="F23">
        <f t="shared" si="1"/>
        <v>0.75</v>
      </c>
      <c r="G23">
        <f t="shared" si="10"/>
        <v>0</v>
      </c>
      <c r="H23">
        <f t="shared" si="2"/>
        <v>0.75</v>
      </c>
      <c r="M23">
        <f t="shared" si="3"/>
        <v>1.25</v>
      </c>
      <c r="N23">
        <f t="shared" si="4"/>
        <v>0</v>
      </c>
      <c r="O23">
        <f t="shared" si="5"/>
        <v>1.25</v>
      </c>
      <c r="T23">
        <f t="shared" si="6"/>
        <v>0.87500000000000011</v>
      </c>
      <c r="U23">
        <f t="shared" si="7"/>
        <v>0</v>
      </c>
      <c r="V23">
        <f t="shared" si="8"/>
        <v>0.87500000000000011</v>
      </c>
    </row>
    <row r="24" spans="1:22" x14ac:dyDescent="0.2">
      <c r="A24">
        <v>12</v>
      </c>
      <c r="B24">
        <f t="shared" si="0"/>
        <v>6</v>
      </c>
      <c r="C24">
        <f>'RC; Spot Rates &amp; Coupon Rates'!D15</f>
        <v>5.0400000000000002E-3</v>
      </c>
      <c r="D24">
        <f t="shared" si="9"/>
        <v>0.97028634474081688</v>
      </c>
      <c r="F24">
        <f t="shared" si="1"/>
        <v>0.75</v>
      </c>
      <c r="G24">
        <f t="shared" si="10"/>
        <v>0</v>
      </c>
      <c r="H24">
        <f t="shared" si="2"/>
        <v>0.75</v>
      </c>
      <c r="M24">
        <f t="shared" si="3"/>
        <v>1.25</v>
      </c>
      <c r="N24">
        <f t="shared" si="4"/>
        <v>0</v>
      </c>
      <c r="O24">
        <f t="shared" si="5"/>
        <v>1.25</v>
      </c>
      <c r="T24">
        <f t="shared" si="6"/>
        <v>0.87500000000000011</v>
      </c>
      <c r="U24">
        <f t="shared" si="7"/>
        <v>0</v>
      </c>
      <c r="V24">
        <f t="shared" si="8"/>
        <v>0.87500000000000011</v>
      </c>
    </row>
    <row r="25" spans="1:22" x14ac:dyDescent="0.2">
      <c r="A25">
        <v>13</v>
      </c>
      <c r="B25">
        <f t="shared" si="0"/>
        <v>6.5</v>
      </c>
      <c r="C25">
        <f>'RC; Spot Rates &amp; Coupon Rates'!D16</f>
        <v>5.9899999999999997E-3</v>
      </c>
      <c r="D25">
        <f t="shared" si="9"/>
        <v>0.9619249429354898</v>
      </c>
      <c r="F25">
        <f t="shared" si="1"/>
        <v>0.75</v>
      </c>
      <c r="G25">
        <f t="shared" si="10"/>
        <v>0</v>
      </c>
      <c r="H25">
        <f t="shared" si="2"/>
        <v>0.75</v>
      </c>
      <c r="M25">
        <f t="shared" si="3"/>
        <v>1.25</v>
      </c>
      <c r="N25">
        <f t="shared" si="4"/>
        <v>0</v>
      </c>
      <c r="O25">
        <f t="shared" si="5"/>
        <v>1.25</v>
      </c>
      <c r="T25">
        <f t="shared" si="6"/>
        <v>0.87500000000000011</v>
      </c>
      <c r="U25">
        <f t="shared" si="7"/>
        <v>0</v>
      </c>
      <c r="V25">
        <f t="shared" si="8"/>
        <v>0.87500000000000011</v>
      </c>
    </row>
    <row r="26" spans="1:22" x14ac:dyDescent="0.2">
      <c r="A26">
        <v>14</v>
      </c>
      <c r="B26">
        <f t="shared" si="0"/>
        <v>7</v>
      </c>
      <c r="C26">
        <f>'RC; Spot Rates &amp; Coupon Rates'!D17</f>
        <v>6.7000000000000002E-3</v>
      </c>
      <c r="D26">
        <f t="shared" si="9"/>
        <v>0.95433207292651889</v>
      </c>
      <c r="F26">
        <f t="shared" si="1"/>
        <v>0.75</v>
      </c>
      <c r="G26">
        <f t="shared" si="10"/>
        <v>0</v>
      </c>
      <c r="H26">
        <f t="shared" si="2"/>
        <v>0.75</v>
      </c>
      <c r="M26">
        <f t="shared" si="3"/>
        <v>1.25</v>
      </c>
      <c r="N26">
        <f t="shared" si="4"/>
        <v>0</v>
      </c>
      <c r="O26">
        <f t="shared" si="5"/>
        <v>1.25</v>
      </c>
      <c r="T26">
        <f t="shared" si="6"/>
        <v>0.87500000000000011</v>
      </c>
      <c r="U26">
        <f t="shared" si="7"/>
        <v>0</v>
      </c>
      <c r="V26">
        <f t="shared" si="8"/>
        <v>0.87500000000000011</v>
      </c>
    </row>
    <row r="27" spans="1:22" x14ac:dyDescent="0.2">
      <c r="A27">
        <v>15</v>
      </c>
      <c r="B27">
        <f t="shared" si="0"/>
        <v>7.5</v>
      </c>
      <c r="C27">
        <f>'RC; Spot Rates &amp; Coupon Rates'!D18</f>
        <v>7.3800000000000003E-3</v>
      </c>
      <c r="D27">
        <f t="shared" si="9"/>
        <v>0.94634625403078187</v>
      </c>
      <c r="F27">
        <f t="shared" si="1"/>
        <v>0.75</v>
      </c>
      <c r="G27">
        <f t="shared" si="10"/>
        <v>0</v>
      </c>
      <c r="H27">
        <f t="shared" si="2"/>
        <v>0.75</v>
      </c>
      <c r="M27">
        <f t="shared" si="3"/>
        <v>1.25</v>
      </c>
      <c r="N27">
        <f t="shared" si="4"/>
        <v>0</v>
      </c>
      <c r="O27">
        <f t="shared" si="5"/>
        <v>1.25</v>
      </c>
      <c r="T27">
        <f t="shared" si="6"/>
        <v>0.87500000000000011</v>
      </c>
      <c r="U27">
        <f t="shared" si="7"/>
        <v>0</v>
      </c>
      <c r="V27">
        <f t="shared" si="8"/>
        <v>0.87500000000000011</v>
      </c>
    </row>
    <row r="28" spans="1:22" x14ac:dyDescent="0.2">
      <c r="A28">
        <v>16</v>
      </c>
      <c r="B28">
        <f t="shared" si="0"/>
        <v>8</v>
      </c>
      <c r="C28">
        <f>'RC; Spot Rates &amp; Coupon Rates'!D19</f>
        <v>8.0400000000000003E-3</v>
      </c>
      <c r="D28">
        <f t="shared" si="9"/>
        <v>0.93794608414992675</v>
      </c>
      <c r="F28">
        <f t="shared" si="1"/>
        <v>0.75</v>
      </c>
      <c r="G28">
        <f t="shared" si="10"/>
        <v>0</v>
      </c>
      <c r="H28">
        <f t="shared" si="2"/>
        <v>0.75</v>
      </c>
      <c r="M28">
        <f t="shared" si="3"/>
        <v>1.25</v>
      </c>
      <c r="N28">
        <f t="shared" si="4"/>
        <v>0</v>
      </c>
      <c r="O28">
        <f t="shared" si="5"/>
        <v>1.25</v>
      </c>
      <c r="T28">
        <f t="shared" si="6"/>
        <v>0.87500000000000011</v>
      </c>
      <c r="U28">
        <f t="shared" si="7"/>
        <v>0</v>
      </c>
      <c r="V28">
        <f t="shared" si="8"/>
        <v>0.87500000000000011</v>
      </c>
    </row>
    <row r="29" spans="1:22" x14ac:dyDescent="0.2">
      <c r="A29">
        <v>17</v>
      </c>
      <c r="B29">
        <f t="shared" si="0"/>
        <v>8.5</v>
      </c>
      <c r="C29">
        <f>'RC; Spot Rates &amp; Coupon Rates'!D20</f>
        <v>8.2299999999999995E-3</v>
      </c>
      <c r="D29">
        <f t="shared" si="9"/>
        <v>0.93270276857593637</v>
      </c>
      <c r="F29">
        <f t="shared" si="1"/>
        <v>0.75</v>
      </c>
      <c r="G29">
        <f t="shared" si="10"/>
        <v>0</v>
      </c>
      <c r="H29">
        <f t="shared" si="2"/>
        <v>0.75</v>
      </c>
      <c r="M29">
        <f t="shared" si="3"/>
        <v>1.25</v>
      </c>
      <c r="N29">
        <f t="shared" si="4"/>
        <v>0</v>
      </c>
      <c r="O29">
        <f t="shared" si="5"/>
        <v>1.25</v>
      </c>
      <c r="T29">
        <f t="shared" si="6"/>
        <v>0.87500000000000011</v>
      </c>
      <c r="U29">
        <f t="shared" si="7"/>
        <v>0</v>
      </c>
      <c r="V29">
        <f t="shared" si="8"/>
        <v>0.87500000000000011</v>
      </c>
    </row>
    <row r="30" spans="1:22" x14ac:dyDescent="0.2">
      <c r="A30">
        <v>18</v>
      </c>
      <c r="B30">
        <f t="shared" si="0"/>
        <v>9</v>
      </c>
      <c r="C30">
        <f>'RC; Spot Rates &amp; Coupon Rates'!D21</f>
        <v>8.8500000000000002E-3</v>
      </c>
      <c r="D30">
        <f t="shared" si="9"/>
        <v>0.92376311014958234</v>
      </c>
      <c r="F30">
        <f t="shared" si="1"/>
        <v>0.75</v>
      </c>
      <c r="G30">
        <f t="shared" si="10"/>
        <v>0</v>
      </c>
      <c r="H30">
        <f t="shared" si="2"/>
        <v>0.75</v>
      </c>
      <c r="M30">
        <f t="shared" si="3"/>
        <v>1.25</v>
      </c>
      <c r="N30">
        <f t="shared" si="4"/>
        <v>0</v>
      </c>
      <c r="O30">
        <f t="shared" si="5"/>
        <v>1.25</v>
      </c>
      <c r="T30">
        <f t="shared" si="6"/>
        <v>0.87500000000000011</v>
      </c>
      <c r="U30">
        <f t="shared" si="7"/>
        <v>0</v>
      </c>
      <c r="V30">
        <f t="shared" si="8"/>
        <v>0.87500000000000011</v>
      </c>
    </row>
    <row r="31" spans="1:22" x14ac:dyDescent="0.2">
      <c r="A31">
        <v>19</v>
      </c>
      <c r="B31">
        <f t="shared" si="0"/>
        <v>9.5</v>
      </c>
      <c r="C31">
        <f>'RC; Spot Rates &amp; Coupon Rates'!D22</f>
        <v>9.7300000000000008E-3</v>
      </c>
      <c r="D31">
        <f t="shared" si="9"/>
        <v>0.91211591278485249</v>
      </c>
      <c r="F31">
        <f t="shared" si="1"/>
        <v>0.75</v>
      </c>
      <c r="G31">
        <f t="shared" si="10"/>
        <v>0</v>
      </c>
      <c r="H31">
        <f t="shared" si="2"/>
        <v>0.75</v>
      </c>
      <c r="M31">
        <f t="shared" si="3"/>
        <v>1.25</v>
      </c>
      <c r="N31">
        <f t="shared" si="4"/>
        <v>0</v>
      </c>
      <c r="O31">
        <f t="shared" si="5"/>
        <v>1.25</v>
      </c>
      <c r="T31">
        <f t="shared" si="6"/>
        <v>0.87500000000000011</v>
      </c>
      <c r="U31">
        <f t="shared" si="7"/>
        <v>0</v>
      </c>
      <c r="V31">
        <f t="shared" si="8"/>
        <v>0.87500000000000011</v>
      </c>
    </row>
    <row r="32" spans="1:22" x14ac:dyDescent="0.2">
      <c r="A32">
        <v>20</v>
      </c>
      <c r="B32">
        <f t="shared" si="0"/>
        <v>10</v>
      </c>
      <c r="C32">
        <f>'RC; Spot Rates &amp; Coupon Rates'!D23</f>
        <v>1.051E-2</v>
      </c>
      <c r="D32">
        <f t="shared" si="9"/>
        <v>0.90072837353835256</v>
      </c>
      <c r="F32">
        <f t="shared" si="1"/>
        <v>0.75</v>
      </c>
      <c r="G32">
        <f t="shared" si="10"/>
        <v>100</v>
      </c>
      <c r="H32">
        <f t="shared" si="2"/>
        <v>100.75</v>
      </c>
      <c r="M32">
        <f t="shared" si="3"/>
        <v>1.25</v>
      </c>
      <c r="N32">
        <f t="shared" si="4"/>
        <v>0</v>
      </c>
      <c r="O32">
        <f t="shared" si="5"/>
        <v>1.25</v>
      </c>
      <c r="T32">
        <f t="shared" si="6"/>
        <v>0.87500000000000011</v>
      </c>
      <c r="U32">
        <f t="shared" si="7"/>
        <v>0</v>
      </c>
      <c r="V32">
        <f t="shared" si="8"/>
        <v>0.87500000000000011</v>
      </c>
    </row>
    <row r="33" spans="1:22" x14ac:dyDescent="0.2">
      <c r="A33">
        <v>21</v>
      </c>
      <c r="B33">
        <f t="shared" si="0"/>
        <v>10.5</v>
      </c>
      <c r="C33">
        <f>'RC; Spot Rates &amp; Coupon Rates'!D24</f>
        <v>1.077E-2</v>
      </c>
      <c r="D33">
        <f t="shared" si="9"/>
        <v>0.89361488447590032</v>
      </c>
      <c r="F33">
        <f t="shared" si="1"/>
        <v>0</v>
      </c>
      <c r="G33">
        <f t="shared" si="10"/>
        <v>0</v>
      </c>
      <c r="H33">
        <f t="shared" si="2"/>
        <v>0</v>
      </c>
      <c r="M33">
        <f t="shared" si="3"/>
        <v>1.25</v>
      </c>
      <c r="N33">
        <f t="shared" si="4"/>
        <v>0</v>
      </c>
      <c r="O33">
        <f t="shared" si="5"/>
        <v>1.25</v>
      </c>
      <c r="T33">
        <f t="shared" si="6"/>
        <v>0.87500000000000011</v>
      </c>
      <c r="U33">
        <f t="shared" si="7"/>
        <v>0</v>
      </c>
      <c r="V33">
        <f t="shared" si="8"/>
        <v>0.87500000000000011</v>
      </c>
    </row>
    <row r="34" spans="1:22" x14ac:dyDescent="0.2">
      <c r="A34">
        <v>22</v>
      </c>
      <c r="B34">
        <f t="shared" si="0"/>
        <v>11</v>
      </c>
      <c r="C34">
        <f>'RC; Spot Rates &amp; Coupon Rates'!D25</f>
        <v>1.0959999999999999E-2</v>
      </c>
      <c r="D34">
        <f t="shared" si="9"/>
        <v>0.88700547947839414</v>
      </c>
      <c r="F34">
        <f t="shared" si="1"/>
        <v>0</v>
      </c>
      <c r="G34">
        <f t="shared" si="10"/>
        <v>0</v>
      </c>
      <c r="H34">
        <f t="shared" si="2"/>
        <v>0</v>
      </c>
      <c r="M34">
        <f t="shared" si="3"/>
        <v>1.25</v>
      </c>
      <c r="N34">
        <f t="shared" si="4"/>
        <v>0</v>
      </c>
      <c r="O34">
        <f t="shared" si="5"/>
        <v>1.25</v>
      </c>
      <c r="T34">
        <f t="shared" si="6"/>
        <v>0.87500000000000011</v>
      </c>
      <c r="U34">
        <f t="shared" si="7"/>
        <v>0</v>
      </c>
      <c r="V34">
        <f t="shared" si="8"/>
        <v>0.87500000000000011</v>
      </c>
    </row>
    <row r="35" spans="1:22" x14ac:dyDescent="0.2">
      <c r="A35">
        <v>23</v>
      </c>
      <c r="B35">
        <f t="shared" si="0"/>
        <v>11.5</v>
      </c>
      <c r="C35">
        <f>'RC; Spot Rates &amp; Coupon Rates'!D26</f>
        <v>1.1140000000000001E-2</v>
      </c>
      <c r="D35">
        <f t="shared" si="9"/>
        <v>0.88037996800188245</v>
      </c>
      <c r="F35">
        <f t="shared" si="1"/>
        <v>0</v>
      </c>
      <c r="G35">
        <f t="shared" si="10"/>
        <v>0</v>
      </c>
      <c r="H35">
        <f t="shared" si="2"/>
        <v>0</v>
      </c>
      <c r="M35">
        <f t="shared" si="3"/>
        <v>1.25</v>
      </c>
      <c r="N35">
        <f t="shared" si="4"/>
        <v>0</v>
      </c>
      <c r="O35">
        <f t="shared" si="5"/>
        <v>1.25</v>
      </c>
      <c r="T35">
        <f t="shared" si="6"/>
        <v>0.87500000000000011</v>
      </c>
      <c r="U35">
        <f t="shared" si="7"/>
        <v>0</v>
      </c>
      <c r="V35">
        <f t="shared" si="8"/>
        <v>0.87500000000000011</v>
      </c>
    </row>
    <row r="36" spans="1:22" x14ac:dyDescent="0.2">
      <c r="A36">
        <v>24</v>
      </c>
      <c r="B36">
        <f t="shared" si="0"/>
        <v>12</v>
      </c>
      <c r="C36">
        <f>'RC; Spot Rates &amp; Coupon Rates'!D27</f>
        <v>1.125E-2</v>
      </c>
      <c r="D36">
        <f t="shared" si="9"/>
        <v>0.8743747034781697</v>
      </c>
      <c r="F36">
        <f t="shared" si="1"/>
        <v>0</v>
      </c>
      <c r="G36">
        <f t="shared" si="10"/>
        <v>0</v>
      </c>
      <c r="H36">
        <f t="shared" si="2"/>
        <v>0</v>
      </c>
      <c r="M36">
        <f t="shared" si="3"/>
        <v>1.25</v>
      </c>
      <c r="N36">
        <f t="shared" si="4"/>
        <v>0</v>
      </c>
      <c r="O36">
        <f t="shared" si="5"/>
        <v>1.25</v>
      </c>
      <c r="T36">
        <f t="shared" si="6"/>
        <v>0.87500000000000011</v>
      </c>
      <c r="U36">
        <f t="shared" si="7"/>
        <v>0</v>
      </c>
      <c r="V36">
        <f t="shared" si="8"/>
        <v>0.87500000000000011</v>
      </c>
    </row>
    <row r="37" spans="1:22" x14ac:dyDescent="0.2">
      <c r="A37">
        <v>25</v>
      </c>
      <c r="B37">
        <f t="shared" si="0"/>
        <v>12.5</v>
      </c>
      <c r="C37">
        <f>'RC; Spot Rates &amp; Coupon Rates'!D28</f>
        <v>1.1429999999999999E-2</v>
      </c>
      <c r="D37">
        <f t="shared" si="9"/>
        <v>0.86756517657594645</v>
      </c>
      <c r="F37">
        <f t="shared" si="1"/>
        <v>0</v>
      </c>
      <c r="G37">
        <f t="shared" si="10"/>
        <v>0</v>
      </c>
      <c r="H37">
        <f t="shared" si="2"/>
        <v>0</v>
      </c>
      <c r="M37">
        <f t="shared" si="3"/>
        <v>1.25</v>
      </c>
      <c r="N37">
        <f t="shared" si="4"/>
        <v>0</v>
      </c>
      <c r="O37">
        <f t="shared" si="5"/>
        <v>1.25</v>
      </c>
      <c r="T37">
        <f t="shared" si="6"/>
        <v>0.87500000000000011</v>
      </c>
      <c r="U37">
        <f t="shared" si="7"/>
        <v>0</v>
      </c>
      <c r="V37">
        <f t="shared" si="8"/>
        <v>0.87500000000000011</v>
      </c>
    </row>
    <row r="38" spans="1:22" x14ac:dyDescent="0.2">
      <c r="A38">
        <v>26</v>
      </c>
      <c r="B38">
        <f t="shared" si="0"/>
        <v>13</v>
      </c>
      <c r="C38">
        <f>'RC; Spot Rates &amp; Coupon Rates'!D29</f>
        <v>1.2070000000000001E-2</v>
      </c>
      <c r="D38">
        <f t="shared" si="9"/>
        <v>0.85558434449153642</v>
      </c>
      <c r="F38">
        <f t="shared" si="1"/>
        <v>0</v>
      </c>
      <c r="G38">
        <f t="shared" si="10"/>
        <v>0</v>
      </c>
      <c r="H38">
        <f t="shared" si="2"/>
        <v>0</v>
      </c>
      <c r="M38">
        <f t="shared" si="3"/>
        <v>1.25</v>
      </c>
      <c r="N38">
        <f t="shared" si="4"/>
        <v>0</v>
      </c>
      <c r="O38">
        <f t="shared" si="5"/>
        <v>1.25</v>
      </c>
      <c r="T38">
        <f t="shared" si="6"/>
        <v>0.87500000000000011</v>
      </c>
      <c r="U38">
        <f t="shared" si="7"/>
        <v>0</v>
      </c>
      <c r="V38">
        <f t="shared" si="8"/>
        <v>0.87500000000000011</v>
      </c>
    </row>
    <row r="39" spans="1:22" x14ac:dyDescent="0.2">
      <c r="A39">
        <v>27</v>
      </c>
      <c r="B39">
        <f t="shared" si="0"/>
        <v>13.5</v>
      </c>
      <c r="C39">
        <f>'RC; Spot Rates &amp; Coupon Rates'!D30</f>
        <v>1.2710000000000001E-2</v>
      </c>
      <c r="D39">
        <f t="shared" si="9"/>
        <v>0.8432399446326404</v>
      </c>
      <c r="F39">
        <f t="shared" si="1"/>
        <v>0</v>
      </c>
      <c r="G39">
        <f t="shared" si="10"/>
        <v>0</v>
      </c>
      <c r="H39">
        <f t="shared" si="2"/>
        <v>0</v>
      </c>
      <c r="M39">
        <f t="shared" si="3"/>
        <v>1.25</v>
      </c>
      <c r="N39">
        <f t="shared" si="4"/>
        <v>0</v>
      </c>
      <c r="O39">
        <f t="shared" si="5"/>
        <v>1.25</v>
      </c>
      <c r="T39">
        <f t="shared" si="6"/>
        <v>0.87500000000000011</v>
      </c>
      <c r="U39">
        <f t="shared" si="7"/>
        <v>0</v>
      </c>
      <c r="V39">
        <f t="shared" si="8"/>
        <v>0.87500000000000011</v>
      </c>
    </row>
    <row r="40" spans="1:22" x14ac:dyDescent="0.2">
      <c r="A40">
        <v>28</v>
      </c>
      <c r="B40">
        <f t="shared" si="0"/>
        <v>14</v>
      </c>
      <c r="C40">
        <f>'RC; Spot Rates &amp; Coupon Rates'!D31</f>
        <v>1.336E-2</v>
      </c>
      <c r="D40">
        <f t="shared" si="9"/>
        <v>0.83043834532372907</v>
      </c>
      <c r="F40">
        <f t="shared" si="1"/>
        <v>0</v>
      </c>
      <c r="G40">
        <f t="shared" si="10"/>
        <v>0</v>
      </c>
      <c r="H40">
        <f t="shared" si="2"/>
        <v>0</v>
      </c>
      <c r="M40">
        <f t="shared" si="3"/>
        <v>1.25</v>
      </c>
      <c r="N40">
        <f t="shared" si="4"/>
        <v>0</v>
      </c>
      <c r="O40">
        <f t="shared" si="5"/>
        <v>1.25</v>
      </c>
      <c r="T40">
        <f t="shared" si="6"/>
        <v>0.87500000000000011</v>
      </c>
      <c r="U40">
        <f t="shared" si="7"/>
        <v>0</v>
      </c>
      <c r="V40">
        <f t="shared" si="8"/>
        <v>0.87500000000000011</v>
      </c>
    </row>
    <row r="41" spans="1:22" x14ac:dyDescent="0.2">
      <c r="A41">
        <v>29</v>
      </c>
      <c r="B41">
        <f t="shared" si="0"/>
        <v>14.5</v>
      </c>
      <c r="C41">
        <f>'RC; Spot Rates &amp; Coupon Rates'!D32</f>
        <v>1.3990000000000001E-2</v>
      </c>
      <c r="D41">
        <f t="shared" si="9"/>
        <v>0.81754516811710898</v>
      </c>
      <c r="F41">
        <f t="shared" si="1"/>
        <v>0</v>
      </c>
      <c r="G41">
        <f t="shared" si="10"/>
        <v>0</v>
      </c>
      <c r="H41">
        <f t="shared" si="2"/>
        <v>0</v>
      </c>
      <c r="M41">
        <f t="shared" si="3"/>
        <v>1.25</v>
      </c>
      <c r="N41">
        <f t="shared" si="4"/>
        <v>0</v>
      </c>
      <c r="O41">
        <f t="shared" si="5"/>
        <v>1.25</v>
      </c>
      <c r="T41">
        <f t="shared" si="6"/>
        <v>0.87500000000000011</v>
      </c>
      <c r="U41">
        <f t="shared" si="7"/>
        <v>0</v>
      </c>
      <c r="V41">
        <f t="shared" si="8"/>
        <v>0.87500000000000011</v>
      </c>
    </row>
    <row r="42" spans="1:22" x14ac:dyDescent="0.2">
      <c r="A42">
        <v>30</v>
      </c>
      <c r="B42">
        <f t="shared" si="0"/>
        <v>15</v>
      </c>
      <c r="C42">
        <f>'RC; Spot Rates &amp; Coupon Rates'!D33</f>
        <v>1.4370000000000001E-2</v>
      </c>
      <c r="D42">
        <f t="shared" si="9"/>
        <v>0.80733550633211193</v>
      </c>
      <c r="F42">
        <f t="shared" si="1"/>
        <v>0</v>
      </c>
      <c r="G42">
        <f t="shared" si="10"/>
        <v>0</v>
      </c>
      <c r="H42">
        <f t="shared" si="2"/>
        <v>0</v>
      </c>
      <c r="M42">
        <f t="shared" si="3"/>
        <v>1.25</v>
      </c>
      <c r="N42">
        <f t="shared" si="4"/>
        <v>100</v>
      </c>
      <c r="O42">
        <f t="shared" si="5"/>
        <v>101.25</v>
      </c>
      <c r="T42">
        <f t="shared" si="6"/>
        <v>0.87500000000000011</v>
      </c>
      <c r="U42">
        <f t="shared" si="7"/>
        <v>0</v>
      </c>
      <c r="V42">
        <f t="shared" si="8"/>
        <v>0.87500000000000011</v>
      </c>
    </row>
    <row r="43" spans="1:22" x14ac:dyDescent="0.2">
      <c r="A43">
        <v>31</v>
      </c>
      <c r="B43">
        <f t="shared" si="0"/>
        <v>15.5</v>
      </c>
      <c r="C43">
        <f>'RC; Spot Rates &amp; Coupon Rates'!D34</f>
        <v>1.4760000000000001E-2</v>
      </c>
      <c r="D43">
        <f t="shared" si="9"/>
        <v>0.79683469108527316</v>
      </c>
      <c r="F43">
        <f t="shared" si="1"/>
        <v>0</v>
      </c>
      <c r="G43">
        <f t="shared" si="10"/>
        <v>0</v>
      </c>
      <c r="H43">
        <f t="shared" si="2"/>
        <v>0</v>
      </c>
      <c r="M43">
        <f t="shared" si="3"/>
        <v>0</v>
      </c>
      <c r="N43">
        <f t="shared" si="4"/>
        <v>0</v>
      </c>
      <c r="O43">
        <f t="shared" si="5"/>
        <v>0</v>
      </c>
      <c r="T43">
        <f t="shared" si="6"/>
        <v>0.87500000000000011</v>
      </c>
      <c r="U43">
        <f t="shared" si="7"/>
        <v>0</v>
      </c>
      <c r="V43">
        <f t="shared" si="8"/>
        <v>0.87500000000000011</v>
      </c>
    </row>
    <row r="44" spans="1:22" x14ac:dyDescent="0.2">
      <c r="A44">
        <v>32</v>
      </c>
      <c r="B44">
        <f t="shared" si="0"/>
        <v>16</v>
      </c>
      <c r="C44">
        <f>'RC; Spot Rates &amp; Coupon Rates'!D35</f>
        <v>1.5140000000000001E-2</v>
      </c>
      <c r="D44">
        <f t="shared" si="9"/>
        <v>0.78629397359870856</v>
      </c>
      <c r="F44">
        <f t="shared" si="1"/>
        <v>0</v>
      </c>
      <c r="G44">
        <f t="shared" si="10"/>
        <v>0</v>
      </c>
      <c r="H44">
        <f t="shared" si="2"/>
        <v>0</v>
      </c>
      <c r="M44">
        <f t="shared" si="3"/>
        <v>0</v>
      </c>
      <c r="N44">
        <f t="shared" si="4"/>
        <v>0</v>
      </c>
      <c r="O44">
        <f t="shared" si="5"/>
        <v>0</v>
      </c>
      <c r="T44">
        <f t="shared" si="6"/>
        <v>0.87500000000000011</v>
      </c>
      <c r="U44">
        <f t="shared" si="7"/>
        <v>0</v>
      </c>
      <c r="V44">
        <f t="shared" si="8"/>
        <v>0.87500000000000011</v>
      </c>
    </row>
    <row r="45" spans="1:22" x14ac:dyDescent="0.2">
      <c r="A45">
        <v>33</v>
      </c>
      <c r="B45">
        <f t="shared" si="0"/>
        <v>16.5</v>
      </c>
      <c r="C45">
        <f>'RC; Spot Rates &amp; Coupon Rates'!D36</f>
        <v>1.54E-2</v>
      </c>
      <c r="D45">
        <f t="shared" si="9"/>
        <v>0.77711783348619012</v>
      </c>
      <c r="F45">
        <f t="shared" si="1"/>
        <v>0</v>
      </c>
      <c r="G45">
        <f t="shared" si="10"/>
        <v>0</v>
      </c>
      <c r="H45">
        <f t="shared" si="2"/>
        <v>0</v>
      </c>
      <c r="M45">
        <f t="shared" si="3"/>
        <v>0</v>
      </c>
      <c r="N45">
        <f t="shared" si="4"/>
        <v>0</v>
      </c>
      <c r="O45">
        <f t="shared" si="5"/>
        <v>0</v>
      </c>
      <c r="T45">
        <f t="shared" si="6"/>
        <v>0.87500000000000011</v>
      </c>
      <c r="U45">
        <f t="shared" si="7"/>
        <v>0</v>
      </c>
      <c r="V45">
        <f t="shared" si="8"/>
        <v>0.87500000000000011</v>
      </c>
    </row>
    <row r="46" spans="1:22" x14ac:dyDescent="0.2">
      <c r="A46">
        <v>34</v>
      </c>
      <c r="B46">
        <f t="shared" si="0"/>
        <v>17</v>
      </c>
      <c r="C46">
        <f>'RC; Spot Rates &amp; Coupon Rates'!D37</f>
        <v>1.566E-2</v>
      </c>
      <c r="D46">
        <f t="shared" si="9"/>
        <v>0.76785297176917167</v>
      </c>
      <c r="F46">
        <f t="shared" si="1"/>
        <v>0</v>
      </c>
      <c r="G46">
        <f t="shared" si="10"/>
        <v>0</v>
      </c>
      <c r="H46">
        <f t="shared" si="2"/>
        <v>0</v>
      </c>
      <c r="M46">
        <f t="shared" si="3"/>
        <v>0</v>
      </c>
      <c r="N46">
        <f t="shared" si="4"/>
        <v>0</v>
      </c>
      <c r="O46">
        <f t="shared" si="5"/>
        <v>0</v>
      </c>
      <c r="T46">
        <f t="shared" si="6"/>
        <v>0.87500000000000011</v>
      </c>
      <c r="U46">
        <f t="shared" si="7"/>
        <v>0</v>
      </c>
      <c r="V46">
        <f t="shared" si="8"/>
        <v>0.87500000000000011</v>
      </c>
    </row>
    <row r="47" spans="1:22" x14ac:dyDescent="0.2">
      <c r="A47">
        <v>35</v>
      </c>
      <c r="B47">
        <f t="shared" si="0"/>
        <v>17.5</v>
      </c>
      <c r="C47">
        <f>'RC; Spot Rates &amp; Coupon Rates'!D38</f>
        <v>1.592E-2</v>
      </c>
      <c r="D47">
        <f t="shared" si="9"/>
        <v>0.75850521619765987</v>
      </c>
      <c r="F47">
        <f t="shared" si="1"/>
        <v>0</v>
      </c>
      <c r="G47">
        <f t="shared" si="10"/>
        <v>0</v>
      </c>
      <c r="H47">
        <f t="shared" si="2"/>
        <v>0</v>
      </c>
      <c r="M47">
        <f t="shared" si="3"/>
        <v>0</v>
      </c>
      <c r="N47">
        <f t="shared" si="4"/>
        <v>0</v>
      </c>
      <c r="O47">
        <f t="shared" si="5"/>
        <v>0</v>
      </c>
      <c r="T47">
        <f t="shared" si="6"/>
        <v>0.87500000000000011</v>
      </c>
      <c r="U47">
        <f t="shared" si="7"/>
        <v>0</v>
      </c>
      <c r="V47">
        <f t="shared" si="8"/>
        <v>0.87500000000000011</v>
      </c>
    </row>
    <row r="48" spans="1:22" x14ac:dyDescent="0.2">
      <c r="A48">
        <v>36</v>
      </c>
      <c r="B48">
        <f t="shared" si="0"/>
        <v>18</v>
      </c>
      <c r="C48">
        <f>'RC; Spot Rates &amp; Coupon Rates'!D39</f>
        <v>1.618E-2</v>
      </c>
      <c r="D48">
        <f t="shared" si="9"/>
        <v>0.74908038454283199</v>
      </c>
      <c r="F48">
        <f t="shared" si="1"/>
        <v>0</v>
      </c>
      <c r="G48">
        <f t="shared" si="10"/>
        <v>0</v>
      </c>
      <c r="H48">
        <f t="shared" si="2"/>
        <v>0</v>
      </c>
      <c r="M48">
        <f t="shared" si="3"/>
        <v>0</v>
      </c>
      <c r="N48">
        <f t="shared" si="4"/>
        <v>0</v>
      </c>
      <c r="O48">
        <f t="shared" si="5"/>
        <v>0</v>
      </c>
      <c r="T48">
        <f t="shared" si="6"/>
        <v>0.87500000000000011</v>
      </c>
      <c r="U48">
        <f t="shared" si="7"/>
        <v>0</v>
      </c>
      <c r="V48">
        <f t="shared" si="8"/>
        <v>0.87500000000000011</v>
      </c>
    </row>
    <row r="49" spans="1:22" x14ac:dyDescent="0.2">
      <c r="A49">
        <v>37</v>
      </c>
      <c r="B49">
        <f t="shared" si="0"/>
        <v>18.5</v>
      </c>
      <c r="C49">
        <f>'RC; Spot Rates &amp; Coupon Rates'!D40</f>
        <v>1.6420000000000001E-2</v>
      </c>
      <c r="D49">
        <f t="shared" si="9"/>
        <v>0.73985355064040448</v>
      </c>
      <c r="F49">
        <f t="shared" si="1"/>
        <v>0</v>
      </c>
      <c r="G49">
        <f t="shared" si="10"/>
        <v>0</v>
      </c>
      <c r="H49">
        <f t="shared" si="2"/>
        <v>0</v>
      </c>
      <c r="M49">
        <f t="shared" si="3"/>
        <v>0</v>
      </c>
      <c r="N49">
        <f t="shared" si="4"/>
        <v>0</v>
      </c>
      <c r="O49">
        <f t="shared" si="5"/>
        <v>0</v>
      </c>
      <c r="T49">
        <f t="shared" si="6"/>
        <v>0.87500000000000011</v>
      </c>
      <c r="U49">
        <f t="shared" si="7"/>
        <v>0</v>
      </c>
      <c r="V49">
        <f t="shared" si="8"/>
        <v>0.87500000000000011</v>
      </c>
    </row>
    <row r="50" spans="1:22" x14ac:dyDescent="0.2">
      <c r="A50">
        <v>38</v>
      </c>
      <c r="B50">
        <f t="shared" si="0"/>
        <v>19</v>
      </c>
      <c r="C50">
        <f>'RC; Spot Rates &amp; Coupon Rates'!D41</f>
        <v>1.6639999999999999E-2</v>
      </c>
      <c r="D50">
        <f t="shared" si="9"/>
        <v>0.73084171861423175</v>
      </c>
      <c r="F50">
        <f t="shared" si="1"/>
        <v>0</v>
      </c>
      <c r="G50">
        <f t="shared" si="10"/>
        <v>0</v>
      </c>
      <c r="H50">
        <f t="shared" si="2"/>
        <v>0</v>
      </c>
      <c r="M50">
        <f t="shared" si="3"/>
        <v>0</v>
      </c>
      <c r="N50">
        <f t="shared" si="4"/>
        <v>0</v>
      </c>
      <c r="O50">
        <f t="shared" si="5"/>
        <v>0</v>
      </c>
      <c r="T50">
        <f t="shared" si="6"/>
        <v>0.87500000000000011</v>
      </c>
      <c r="U50">
        <f t="shared" si="7"/>
        <v>0</v>
      </c>
      <c r="V50">
        <f t="shared" si="8"/>
        <v>0.87500000000000011</v>
      </c>
    </row>
    <row r="51" spans="1:22" x14ac:dyDescent="0.2">
      <c r="A51">
        <v>39</v>
      </c>
      <c r="B51">
        <f t="shared" si="0"/>
        <v>19.5</v>
      </c>
      <c r="C51">
        <f>'RC; Spot Rates &amp; Coupon Rates'!D42</f>
        <v>1.687E-2</v>
      </c>
      <c r="D51">
        <f t="shared" si="9"/>
        <v>0.72164568748153446</v>
      </c>
      <c r="F51">
        <f t="shared" si="1"/>
        <v>0</v>
      </c>
      <c r="G51">
        <f t="shared" si="10"/>
        <v>0</v>
      </c>
      <c r="H51">
        <f t="shared" si="2"/>
        <v>0</v>
      </c>
      <c r="M51">
        <f t="shared" si="3"/>
        <v>0</v>
      </c>
      <c r="N51">
        <f t="shared" si="4"/>
        <v>0</v>
      </c>
      <c r="O51">
        <f t="shared" si="5"/>
        <v>0</v>
      </c>
      <c r="T51">
        <f t="shared" si="6"/>
        <v>0.87500000000000011</v>
      </c>
      <c r="U51">
        <f t="shared" si="7"/>
        <v>0</v>
      </c>
      <c r="V51">
        <f t="shared" si="8"/>
        <v>0.87500000000000011</v>
      </c>
    </row>
    <row r="52" spans="1:22" x14ac:dyDescent="0.2">
      <c r="A52">
        <v>40</v>
      </c>
      <c r="B52">
        <f t="shared" si="0"/>
        <v>20</v>
      </c>
      <c r="C52">
        <f>'RC; Spot Rates &amp; Coupon Rates'!D43</f>
        <v>1.703E-2</v>
      </c>
      <c r="D52">
        <f t="shared" si="9"/>
        <v>0.71338623360228071</v>
      </c>
      <c r="F52">
        <f t="shared" si="1"/>
        <v>0</v>
      </c>
      <c r="G52">
        <f t="shared" si="10"/>
        <v>0</v>
      </c>
      <c r="H52">
        <f t="shared" si="2"/>
        <v>0</v>
      </c>
      <c r="M52">
        <f t="shared" si="3"/>
        <v>0</v>
      </c>
      <c r="N52">
        <f t="shared" si="4"/>
        <v>0</v>
      </c>
      <c r="O52">
        <f t="shared" si="5"/>
        <v>0</v>
      </c>
      <c r="T52">
        <f t="shared" si="6"/>
        <v>0.87500000000000011</v>
      </c>
      <c r="U52">
        <f t="shared" si="7"/>
        <v>0</v>
      </c>
      <c r="V52">
        <f t="shared" si="8"/>
        <v>0.87500000000000011</v>
      </c>
    </row>
    <row r="53" spans="1:22" x14ac:dyDescent="0.2">
      <c r="A53">
        <v>41</v>
      </c>
      <c r="B53">
        <f t="shared" si="0"/>
        <v>20.5</v>
      </c>
      <c r="C53">
        <f>'RC; Spot Rates &amp; Coupon Rates'!D44</f>
        <v>1.7139999999999999E-2</v>
      </c>
      <c r="D53">
        <f t="shared" si="9"/>
        <v>0.70582162359820289</v>
      </c>
      <c r="F53">
        <f t="shared" si="1"/>
        <v>0</v>
      </c>
      <c r="G53">
        <f t="shared" si="10"/>
        <v>0</v>
      </c>
      <c r="H53">
        <f t="shared" si="2"/>
        <v>0</v>
      </c>
      <c r="M53">
        <f t="shared" si="3"/>
        <v>0</v>
      </c>
      <c r="N53">
        <f t="shared" si="4"/>
        <v>0</v>
      </c>
      <c r="O53">
        <f t="shared" si="5"/>
        <v>0</v>
      </c>
      <c r="T53">
        <f t="shared" si="6"/>
        <v>0.87500000000000011</v>
      </c>
      <c r="U53">
        <f t="shared" si="7"/>
        <v>0</v>
      </c>
      <c r="V53">
        <f t="shared" si="8"/>
        <v>0.87500000000000011</v>
      </c>
    </row>
    <row r="54" spans="1:22" x14ac:dyDescent="0.2">
      <c r="A54">
        <v>42</v>
      </c>
      <c r="B54">
        <f t="shared" si="0"/>
        <v>21</v>
      </c>
      <c r="C54">
        <f>'RC; Spot Rates &amp; Coupon Rates'!D45</f>
        <v>1.7260000000000001E-2</v>
      </c>
      <c r="D54">
        <f t="shared" si="9"/>
        <v>0.69811774327405463</v>
      </c>
      <c r="F54">
        <f t="shared" si="1"/>
        <v>0</v>
      </c>
      <c r="G54">
        <f t="shared" si="10"/>
        <v>0</v>
      </c>
      <c r="H54">
        <f t="shared" si="2"/>
        <v>0</v>
      </c>
      <c r="M54">
        <f t="shared" si="3"/>
        <v>0</v>
      </c>
      <c r="N54">
        <f t="shared" si="4"/>
        <v>0</v>
      </c>
      <c r="O54">
        <f t="shared" si="5"/>
        <v>0</v>
      </c>
      <c r="T54">
        <f t="shared" si="6"/>
        <v>0.87500000000000011</v>
      </c>
      <c r="U54">
        <f t="shared" si="7"/>
        <v>0</v>
      </c>
      <c r="V54">
        <f t="shared" si="8"/>
        <v>0.87500000000000011</v>
      </c>
    </row>
    <row r="55" spans="1:22" x14ac:dyDescent="0.2">
      <c r="A55">
        <v>43</v>
      </c>
      <c r="B55">
        <f t="shared" si="0"/>
        <v>21.5</v>
      </c>
      <c r="C55">
        <f>'RC; Spot Rates &amp; Coupon Rates'!D46</f>
        <v>1.738E-2</v>
      </c>
      <c r="D55">
        <f t="shared" si="9"/>
        <v>0.69041670172854885</v>
      </c>
      <c r="F55">
        <f t="shared" si="1"/>
        <v>0</v>
      </c>
      <c r="G55">
        <f t="shared" si="10"/>
        <v>0</v>
      </c>
      <c r="H55">
        <f t="shared" si="2"/>
        <v>0</v>
      </c>
      <c r="M55">
        <f t="shared" si="3"/>
        <v>0</v>
      </c>
      <c r="N55">
        <f t="shared" si="4"/>
        <v>0</v>
      </c>
      <c r="O55">
        <f t="shared" si="5"/>
        <v>0</v>
      </c>
      <c r="T55">
        <f t="shared" si="6"/>
        <v>0.87500000000000011</v>
      </c>
      <c r="U55">
        <f t="shared" si="7"/>
        <v>0</v>
      </c>
      <c r="V55">
        <f t="shared" si="8"/>
        <v>0.87500000000000011</v>
      </c>
    </row>
    <row r="56" spans="1:22" x14ac:dyDescent="0.2">
      <c r="A56">
        <v>44</v>
      </c>
      <c r="B56">
        <f t="shared" si="0"/>
        <v>22</v>
      </c>
      <c r="C56">
        <f>'RC; Spot Rates &amp; Coupon Rates'!D47</f>
        <v>1.7510000000000001E-2</v>
      </c>
      <c r="D56">
        <f t="shared" si="9"/>
        <v>0.68257268562102558</v>
      </c>
      <c r="F56">
        <f t="shared" si="1"/>
        <v>0</v>
      </c>
      <c r="G56">
        <f t="shared" si="10"/>
        <v>0</v>
      </c>
      <c r="H56">
        <f t="shared" si="2"/>
        <v>0</v>
      </c>
      <c r="M56">
        <f t="shared" si="3"/>
        <v>0</v>
      </c>
      <c r="N56">
        <f t="shared" si="4"/>
        <v>0</v>
      </c>
      <c r="O56">
        <f t="shared" si="5"/>
        <v>0</v>
      </c>
      <c r="T56">
        <f t="shared" si="6"/>
        <v>0.87500000000000011</v>
      </c>
      <c r="U56">
        <f t="shared" si="7"/>
        <v>0</v>
      </c>
      <c r="V56">
        <f t="shared" si="8"/>
        <v>0.87500000000000011</v>
      </c>
    </row>
    <row r="57" spans="1:22" x14ac:dyDescent="0.2">
      <c r="A57">
        <v>45</v>
      </c>
      <c r="B57">
        <f t="shared" si="0"/>
        <v>22.5</v>
      </c>
      <c r="C57">
        <f>'RC; Spot Rates &amp; Coupon Rates'!D48</f>
        <v>1.7639999999999999E-2</v>
      </c>
      <c r="D57">
        <f t="shared" si="9"/>
        <v>0.67473181871507115</v>
      </c>
      <c r="F57">
        <f t="shared" si="1"/>
        <v>0</v>
      </c>
      <c r="G57">
        <f t="shared" si="10"/>
        <v>0</v>
      </c>
      <c r="H57">
        <f t="shared" si="2"/>
        <v>0</v>
      </c>
      <c r="M57">
        <f t="shared" si="3"/>
        <v>0</v>
      </c>
      <c r="N57">
        <f t="shared" si="4"/>
        <v>0</v>
      </c>
      <c r="O57">
        <f t="shared" si="5"/>
        <v>0</v>
      </c>
      <c r="T57">
        <f t="shared" si="6"/>
        <v>0.87500000000000011</v>
      </c>
      <c r="U57">
        <f t="shared" si="7"/>
        <v>0</v>
      </c>
      <c r="V57">
        <f t="shared" si="8"/>
        <v>0.87500000000000011</v>
      </c>
    </row>
    <row r="58" spans="1:22" x14ac:dyDescent="0.2">
      <c r="A58">
        <v>46</v>
      </c>
      <c r="B58">
        <f t="shared" si="0"/>
        <v>23</v>
      </c>
      <c r="C58">
        <f>'RC; Spot Rates &amp; Coupon Rates'!D49</f>
        <v>1.7850000000000001E-2</v>
      </c>
      <c r="D58">
        <f t="shared" si="9"/>
        <v>0.66569153978187534</v>
      </c>
      <c r="F58">
        <f t="shared" si="1"/>
        <v>0</v>
      </c>
      <c r="G58">
        <f t="shared" si="10"/>
        <v>0</v>
      </c>
      <c r="H58">
        <f t="shared" si="2"/>
        <v>0</v>
      </c>
      <c r="M58">
        <f t="shared" si="3"/>
        <v>0</v>
      </c>
      <c r="N58">
        <f t="shared" si="4"/>
        <v>0</v>
      </c>
      <c r="O58">
        <f t="shared" si="5"/>
        <v>0</v>
      </c>
      <c r="T58">
        <f t="shared" si="6"/>
        <v>0.87500000000000011</v>
      </c>
      <c r="U58">
        <f t="shared" si="7"/>
        <v>0</v>
      </c>
      <c r="V58">
        <f t="shared" si="8"/>
        <v>0.87500000000000011</v>
      </c>
    </row>
    <row r="59" spans="1:22" x14ac:dyDescent="0.2">
      <c r="A59">
        <v>47</v>
      </c>
      <c r="B59">
        <f t="shared" si="0"/>
        <v>23.5</v>
      </c>
      <c r="C59">
        <f>'RC; Spot Rates &amp; Coupon Rates'!D50</f>
        <v>1.7930000000000001E-2</v>
      </c>
      <c r="D59">
        <f t="shared" si="9"/>
        <v>0.65861106598209518</v>
      </c>
      <c r="F59">
        <f t="shared" si="1"/>
        <v>0</v>
      </c>
      <c r="G59">
        <f t="shared" si="10"/>
        <v>0</v>
      </c>
      <c r="H59">
        <f t="shared" si="2"/>
        <v>0</v>
      </c>
      <c r="M59">
        <f t="shared" si="3"/>
        <v>0</v>
      </c>
      <c r="N59">
        <f t="shared" si="4"/>
        <v>0</v>
      </c>
      <c r="O59">
        <f t="shared" si="5"/>
        <v>0</v>
      </c>
      <c r="T59">
        <f t="shared" si="6"/>
        <v>0.87500000000000011</v>
      </c>
      <c r="U59">
        <f t="shared" si="7"/>
        <v>0</v>
      </c>
      <c r="V59">
        <f t="shared" si="8"/>
        <v>0.87500000000000011</v>
      </c>
    </row>
    <row r="60" spans="1:22" x14ac:dyDescent="0.2">
      <c r="A60">
        <v>48</v>
      </c>
      <c r="B60">
        <f t="shared" si="0"/>
        <v>24</v>
      </c>
      <c r="C60">
        <f>'RC; Spot Rates &amp; Coupon Rates'!D51</f>
        <v>1.7919999999999998E-2</v>
      </c>
      <c r="D60">
        <f t="shared" si="9"/>
        <v>0.6529387774715083</v>
      </c>
      <c r="F60">
        <f t="shared" si="1"/>
        <v>0</v>
      </c>
      <c r="G60">
        <f t="shared" si="10"/>
        <v>0</v>
      </c>
      <c r="H60">
        <f t="shared" si="2"/>
        <v>0</v>
      </c>
      <c r="M60">
        <f t="shared" si="3"/>
        <v>0</v>
      </c>
      <c r="N60">
        <f t="shared" si="4"/>
        <v>0</v>
      </c>
      <c r="O60">
        <f t="shared" si="5"/>
        <v>0</v>
      </c>
      <c r="T60">
        <f t="shared" si="6"/>
        <v>0.87500000000000011</v>
      </c>
      <c r="U60">
        <f t="shared" si="7"/>
        <v>0</v>
      </c>
      <c r="V60">
        <f t="shared" si="8"/>
        <v>0.87500000000000011</v>
      </c>
    </row>
    <row r="61" spans="1:22" x14ac:dyDescent="0.2">
      <c r="A61">
        <v>49</v>
      </c>
      <c r="B61">
        <f t="shared" si="0"/>
        <v>24.5</v>
      </c>
      <c r="C61">
        <f>'RC; Spot Rates &amp; Coupon Rates'!D52</f>
        <v>1.7919999999999998E-2</v>
      </c>
      <c r="D61">
        <f t="shared" si="9"/>
        <v>0.64716591841415871</v>
      </c>
      <c r="F61">
        <f t="shared" si="1"/>
        <v>0</v>
      </c>
      <c r="G61">
        <f t="shared" si="10"/>
        <v>0</v>
      </c>
      <c r="H61">
        <f t="shared" si="2"/>
        <v>0</v>
      </c>
      <c r="M61">
        <f t="shared" si="3"/>
        <v>0</v>
      </c>
      <c r="N61">
        <f t="shared" si="4"/>
        <v>0</v>
      </c>
      <c r="O61">
        <f t="shared" si="5"/>
        <v>0</v>
      </c>
      <c r="T61">
        <f t="shared" si="6"/>
        <v>0.87500000000000011</v>
      </c>
      <c r="U61">
        <f t="shared" si="7"/>
        <v>0</v>
      </c>
      <c r="V61">
        <f t="shared" si="8"/>
        <v>0.87500000000000011</v>
      </c>
    </row>
    <row r="62" spans="1:22" x14ac:dyDescent="0.2">
      <c r="A62">
        <v>50</v>
      </c>
      <c r="B62">
        <f t="shared" si="0"/>
        <v>25</v>
      </c>
      <c r="C62">
        <f>'RC; Spot Rates &amp; Coupon Rates'!D53</f>
        <v>1.7909999999999999E-2</v>
      </c>
      <c r="D62">
        <f t="shared" si="9"/>
        <v>0.64160165727960317</v>
      </c>
      <c r="F62">
        <f t="shared" si="1"/>
        <v>0</v>
      </c>
      <c r="G62">
        <f t="shared" si="10"/>
        <v>0</v>
      </c>
      <c r="H62">
        <f t="shared" si="2"/>
        <v>0</v>
      </c>
      <c r="M62">
        <f t="shared" si="3"/>
        <v>0</v>
      </c>
      <c r="N62">
        <f t="shared" si="4"/>
        <v>0</v>
      </c>
      <c r="O62">
        <f t="shared" si="5"/>
        <v>0</v>
      </c>
      <c r="T62">
        <f t="shared" si="6"/>
        <v>0.87500000000000011</v>
      </c>
      <c r="U62">
        <f t="shared" si="7"/>
        <v>100</v>
      </c>
      <c r="V62">
        <f t="shared" si="8"/>
        <v>100.875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9203A-415A-C64A-A7A0-5DF36F5399AA}">
  <dimension ref="A1:R62"/>
  <sheetViews>
    <sheetView workbookViewId="0">
      <selection activeCell="K13" sqref="K13"/>
    </sheetView>
  </sheetViews>
  <sheetFormatPr baseColWidth="10" defaultRowHeight="16" x14ac:dyDescent="0.2"/>
  <sheetData>
    <row r="1" spans="1:18" x14ac:dyDescent="0.2">
      <c r="B1" t="s">
        <v>19</v>
      </c>
      <c r="C1">
        <v>25</v>
      </c>
      <c r="D1" t="s">
        <v>27</v>
      </c>
    </row>
    <row r="2" spans="1:18" x14ac:dyDescent="0.2">
      <c r="B2" t="s">
        <v>15</v>
      </c>
      <c r="D2">
        <v>1.7500000000000002E-2</v>
      </c>
      <c r="H2" t="s">
        <v>30</v>
      </c>
      <c r="L2" t="s">
        <v>31</v>
      </c>
      <c r="P2" t="s">
        <v>13</v>
      </c>
    </row>
    <row r="3" spans="1:18" x14ac:dyDescent="0.2">
      <c r="B3" t="s">
        <v>16</v>
      </c>
      <c r="D3">
        <v>2</v>
      </c>
      <c r="H3" t="s">
        <v>33</v>
      </c>
      <c r="L3" t="s">
        <v>36</v>
      </c>
      <c r="P3" t="s">
        <v>39</v>
      </c>
      <c r="R3">
        <v>5.0000000000000001E-3</v>
      </c>
    </row>
    <row r="4" spans="1:18" x14ac:dyDescent="0.2">
      <c r="H4" t="s">
        <v>34</v>
      </c>
      <c r="J4">
        <v>10</v>
      </c>
      <c r="L4" t="s">
        <v>37</v>
      </c>
      <c r="N4">
        <v>15</v>
      </c>
    </row>
    <row r="5" spans="1:18" x14ac:dyDescent="0.2">
      <c r="B5" t="s">
        <v>17</v>
      </c>
    </row>
    <row r="6" spans="1:18" x14ac:dyDescent="0.2">
      <c r="H6" t="s">
        <v>35</v>
      </c>
      <c r="L6" t="s">
        <v>38</v>
      </c>
      <c r="N6">
        <v>1.2500000000000001E-2</v>
      </c>
    </row>
    <row r="7" spans="1:18" x14ac:dyDescent="0.2">
      <c r="B7" t="s">
        <v>20</v>
      </c>
      <c r="C7">
        <v>100</v>
      </c>
      <c r="D7" t="s">
        <v>21</v>
      </c>
      <c r="H7">
        <v>1.05</v>
      </c>
    </row>
    <row r="10" spans="1:18" x14ac:dyDescent="0.2">
      <c r="L10" t="s">
        <v>30</v>
      </c>
      <c r="P10" t="s">
        <v>31</v>
      </c>
    </row>
    <row r="11" spans="1:18" x14ac:dyDescent="0.2">
      <c r="A11" t="s">
        <v>11</v>
      </c>
      <c r="B11" t="s">
        <v>12</v>
      </c>
      <c r="C11" t="s">
        <v>13</v>
      </c>
      <c r="D11" t="s">
        <v>28</v>
      </c>
      <c r="G11" t="s">
        <v>32</v>
      </c>
      <c r="H11" t="s">
        <v>12</v>
      </c>
      <c r="I11" t="s">
        <v>13</v>
      </c>
      <c r="J11" t="s">
        <v>28</v>
      </c>
      <c r="L11" t="s">
        <v>24</v>
      </c>
      <c r="M11" t="s">
        <v>40</v>
      </c>
      <c r="P11" t="s">
        <v>24</v>
      </c>
      <c r="Q11" t="s">
        <v>40</v>
      </c>
    </row>
    <row r="12" spans="1:18" x14ac:dyDescent="0.2">
      <c r="A12">
        <v>0</v>
      </c>
      <c r="B12">
        <f>A12/2</f>
        <v>0</v>
      </c>
      <c r="C12">
        <v>0</v>
      </c>
      <c r="D12">
        <v>1</v>
      </c>
      <c r="G12">
        <v>0</v>
      </c>
      <c r="H12">
        <f>G12/2</f>
        <v>0</v>
      </c>
      <c r="I12" s="11">
        <f>'RC; Spot Rates &amp; Coupon Rates'!D33 +$R$3</f>
        <v>1.9370000000000002E-2</v>
      </c>
      <c r="J12">
        <v>1</v>
      </c>
      <c r="L12">
        <f>IF($H12=$J$4,$C$7*$H$7,0)</f>
        <v>0</v>
      </c>
      <c r="M12" s="10">
        <f>SUMPRODUCT($J12:$J42,L12:L42)</f>
        <v>83.717269682684673</v>
      </c>
      <c r="P12" s="11">
        <f>IF($H12=0,0,IF($H12=$N$4,$N$6/$D$3*$C$7+$C$7,$C$7*$N$6/$D$3))</f>
        <v>0</v>
      </c>
      <c r="Q12" s="10">
        <f>SUMPRODUCT($J12:$J42,P12:P42)</f>
        <v>86.916435305607664</v>
      </c>
    </row>
    <row r="13" spans="1:18" x14ac:dyDescent="0.2">
      <c r="A13">
        <v>1</v>
      </c>
      <c r="B13">
        <f t="shared" ref="B13:B62" si="0">A13/2</f>
        <v>0.5</v>
      </c>
      <c r="C13">
        <f>'RC; Spot Rates &amp; Coupon Rates'!D4</f>
        <v>2.2499999999999998E-3</v>
      </c>
      <c r="D13">
        <f>(1+C13)^-B13</f>
        <v>0.99887689488492337</v>
      </c>
      <c r="G13">
        <v>1</v>
      </c>
      <c r="H13">
        <f t="shared" ref="H13:H42" si="1">G13/2</f>
        <v>0.5</v>
      </c>
      <c r="I13" s="11">
        <f>'RC; Spot Rates &amp; Coupon Rates'!D34 +$R$3</f>
        <v>1.976E-2</v>
      </c>
      <c r="J13">
        <f>(1+I13)^-H13</f>
        <v>0.99026405148363483</v>
      </c>
      <c r="L13">
        <f>IF($H13=$J$4,$C$7*$H$7,0)</f>
        <v>0</v>
      </c>
      <c r="P13" s="11">
        <f t="shared" ref="P13:P42" si="2">IF($H13=0,0,IF($H13=$N$4,$N$6/$D$3*$C$7+$C$7,$C$7*$N$6/$D$3))</f>
        <v>0.625</v>
      </c>
    </row>
    <row r="14" spans="1:18" x14ac:dyDescent="0.2">
      <c r="A14">
        <v>2</v>
      </c>
      <c r="B14">
        <f t="shared" si="0"/>
        <v>1</v>
      </c>
      <c r="C14">
        <f>'RC; Spot Rates &amp; Coupon Rates'!D5</f>
        <v>9.1E-4</v>
      </c>
      <c r="D14">
        <f t="shared" ref="D14:D62" si="3">(1+C14)^-B14</f>
        <v>0.99909082734711419</v>
      </c>
      <c r="G14">
        <v>2</v>
      </c>
      <c r="H14">
        <f t="shared" si="1"/>
        <v>1</v>
      </c>
      <c r="I14" s="11">
        <f>'RC; Spot Rates &amp; Coupon Rates'!D35 +$R$3</f>
        <v>2.0140000000000002E-2</v>
      </c>
      <c r="J14">
        <f t="shared" ref="J14:J42" si="4">(1+I14)^-H14</f>
        <v>0.98025761170035486</v>
      </c>
      <c r="L14">
        <f>IF($H14=$J$4,$C$7*$H$7,0)</f>
        <v>0</v>
      </c>
      <c r="P14" s="11">
        <f t="shared" si="2"/>
        <v>0.625</v>
      </c>
    </row>
    <row r="15" spans="1:18" x14ac:dyDescent="0.2">
      <c r="A15">
        <v>3</v>
      </c>
      <c r="B15">
        <f t="shared" si="0"/>
        <v>1.5</v>
      </c>
      <c r="C15">
        <f>'RC; Spot Rates &amp; Coupon Rates'!D6</f>
        <v>9.3000000000000005E-4</v>
      </c>
      <c r="D15">
        <f t="shared" si="3"/>
        <v>0.99860661992980804</v>
      </c>
      <c r="G15">
        <v>3</v>
      </c>
      <c r="H15">
        <f t="shared" si="1"/>
        <v>1.5</v>
      </c>
      <c r="I15" s="11">
        <f>'RC; Spot Rates &amp; Coupon Rates'!D36 +$R$3</f>
        <v>2.0400000000000001E-2</v>
      </c>
      <c r="J15">
        <f t="shared" si="4"/>
        <v>0.97016214571040793</v>
      </c>
      <c r="L15">
        <f>IF($H15=$J$4,$C$7*$H$7,0)</f>
        <v>0</v>
      </c>
      <c r="P15" s="11">
        <f t="shared" si="2"/>
        <v>0.625</v>
      </c>
    </row>
    <row r="16" spans="1:18" x14ac:dyDescent="0.2">
      <c r="A16">
        <v>4</v>
      </c>
      <c r="B16">
        <f t="shared" si="0"/>
        <v>2</v>
      </c>
      <c r="C16">
        <f>'RC; Spot Rates &amp; Coupon Rates'!D7</f>
        <v>1.25E-3</v>
      </c>
      <c r="D16">
        <f t="shared" si="3"/>
        <v>0.9975046796996887</v>
      </c>
      <c r="G16">
        <v>4</v>
      </c>
      <c r="H16">
        <f t="shared" si="1"/>
        <v>2</v>
      </c>
      <c r="I16" s="11">
        <f>'RC; Spot Rates &amp; Coupon Rates'!D37 +$R$3</f>
        <v>2.0660000000000001E-2</v>
      </c>
      <c r="J16">
        <f t="shared" si="4"/>
        <v>0.95992612199685212</v>
      </c>
      <c r="L16">
        <f>IF($H16=$J$4,$C$7*$H$7,0)</f>
        <v>0</v>
      </c>
      <c r="P16" s="11">
        <f t="shared" si="2"/>
        <v>0.625</v>
      </c>
    </row>
    <row r="17" spans="1:16" x14ac:dyDescent="0.2">
      <c r="A17">
        <v>5</v>
      </c>
      <c r="B17">
        <f t="shared" si="0"/>
        <v>2.5</v>
      </c>
      <c r="C17">
        <f>'RC; Spot Rates &amp; Coupon Rates'!D8</f>
        <v>8.0999999999999996E-4</v>
      </c>
      <c r="D17">
        <f t="shared" si="3"/>
        <v>0.99797786695379864</v>
      </c>
      <c r="G17">
        <v>5</v>
      </c>
      <c r="H17">
        <f t="shared" si="1"/>
        <v>2.5</v>
      </c>
      <c r="I17" s="11">
        <f>'RC; Spot Rates &amp; Coupon Rates'!D38 +$R$3</f>
        <v>2.0920000000000001E-2</v>
      </c>
      <c r="J17">
        <f t="shared" si="4"/>
        <v>0.94955630211414266</v>
      </c>
      <c r="L17">
        <f>IF($H17=$J$4,$C$7*$H$7,0)</f>
        <v>0</v>
      </c>
      <c r="P17" s="11">
        <f t="shared" si="2"/>
        <v>0.625</v>
      </c>
    </row>
    <row r="18" spans="1:16" x14ac:dyDescent="0.2">
      <c r="A18">
        <v>6</v>
      </c>
      <c r="B18">
        <f t="shared" si="0"/>
        <v>3</v>
      </c>
      <c r="C18">
        <f>'RC; Spot Rates &amp; Coupon Rates'!D9</f>
        <v>1.8400000000000001E-3</v>
      </c>
      <c r="D18">
        <f t="shared" si="3"/>
        <v>0.99450025147645238</v>
      </c>
      <c r="G18">
        <v>6</v>
      </c>
      <c r="H18">
        <f t="shared" si="1"/>
        <v>3</v>
      </c>
      <c r="I18" s="11">
        <f>'RC; Spot Rates &amp; Coupon Rates'!D39 +$R$3</f>
        <v>2.1180000000000001E-2</v>
      </c>
      <c r="J18">
        <f t="shared" si="4"/>
        <v>0.93905947401201095</v>
      </c>
      <c r="L18">
        <f>IF($H18=$J$4,$C$7*$H$7,0)</f>
        <v>0</v>
      </c>
      <c r="P18" s="11">
        <f t="shared" si="2"/>
        <v>0.625</v>
      </c>
    </row>
    <row r="19" spans="1:16" x14ac:dyDescent="0.2">
      <c r="A19">
        <v>7</v>
      </c>
      <c r="B19">
        <f t="shared" si="0"/>
        <v>3.5</v>
      </c>
      <c r="C19">
        <f>'RC; Spot Rates &amp; Coupon Rates'!D10</f>
        <v>1.83E-3</v>
      </c>
      <c r="D19">
        <f t="shared" si="3"/>
        <v>0.99362128436986596</v>
      </c>
      <c r="G19">
        <v>7</v>
      </c>
      <c r="H19">
        <f t="shared" si="1"/>
        <v>3.5</v>
      </c>
      <c r="I19" s="11">
        <f>'RC; Spot Rates &amp; Coupon Rates'!D40 +$R$3</f>
        <v>2.1420000000000002E-2</v>
      </c>
      <c r="J19">
        <f t="shared" si="4"/>
        <v>0.92850607441995259</v>
      </c>
      <c r="L19">
        <f>IF($H19=$J$4,$C$7*$H$7,0)</f>
        <v>0</v>
      </c>
      <c r="P19" s="11">
        <f t="shared" si="2"/>
        <v>0.625</v>
      </c>
    </row>
    <row r="20" spans="1:16" x14ac:dyDescent="0.2">
      <c r="A20">
        <v>8</v>
      </c>
      <c r="B20">
        <f t="shared" si="0"/>
        <v>4</v>
      </c>
      <c r="C20">
        <f>'RC; Spot Rates &amp; Coupon Rates'!D11</f>
        <v>3.0400000000000002E-3</v>
      </c>
      <c r="D20">
        <f t="shared" si="3"/>
        <v>0.98793185708549769</v>
      </c>
      <c r="G20">
        <v>8</v>
      </c>
      <c r="H20">
        <f t="shared" si="1"/>
        <v>4</v>
      </c>
      <c r="I20" s="11">
        <f>'RC; Spot Rates &amp; Coupon Rates'!D41 +$R$3</f>
        <v>2.164E-2</v>
      </c>
      <c r="J20">
        <f t="shared" si="4"/>
        <v>0.91792763820802026</v>
      </c>
      <c r="L20">
        <f>IF($H20=$J$4,$C$7*$H$7,0)</f>
        <v>0</v>
      </c>
      <c r="P20" s="11">
        <f t="shared" si="2"/>
        <v>0.625</v>
      </c>
    </row>
    <row r="21" spans="1:16" x14ac:dyDescent="0.2">
      <c r="A21">
        <v>9</v>
      </c>
      <c r="B21">
        <f t="shared" si="0"/>
        <v>4.5</v>
      </c>
      <c r="C21">
        <f>'RC; Spot Rates &amp; Coupon Rates'!D12</f>
        <v>3.7299999999999998E-3</v>
      </c>
      <c r="D21">
        <f t="shared" si="3"/>
        <v>0.98338579036969953</v>
      </c>
      <c r="G21">
        <v>9</v>
      </c>
      <c r="H21">
        <f t="shared" si="1"/>
        <v>4.5</v>
      </c>
      <c r="I21" s="11">
        <f>'RC; Spot Rates &amp; Coupon Rates'!D42 +$R$3</f>
        <v>2.1870000000000001E-2</v>
      </c>
      <c r="J21">
        <f t="shared" si="4"/>
        <v>0.90723454360898015</v>
      </c>
      <c r="L21">
        <f>IF($H21=$J$4,$C$7*$H$7,0)</f>
        <v>0</v>
      </c>
      <c r="P21" s="11">
        <f t="shared" si="2"/>
        <v>0.625</v>
      </c>
    </row>
    <row r="22" spans="1:16" x14ac:dyDescent="0.2">
      <c r="A22">
        <v>10</v>
      </c>
      <c r="B22">
        <f t="shared" si="0"/>
        <v>5</v>
      </c>
      <c r="C22">
        <f>'RC; Spot Rates &amp; Coupon Rates'!D13</f>
        <v>3.5799999999999998E-3</v>
      </c>
      <c r="D22">
        <f t="shared" si="3"/>
        <v>0.98229065152963346</v>
      </c>
      <c r="G22">
        <v>10</v>
      </c>
      <c r="H22">
        <f t="shared" si="1"/>
        <v>5</v>
      </c>
      <c r="I22" s="11">
        <f>'RC; Spot Rates &amp; Coupon Rates'!D43 +$R$3</f>
        <v>2.2030000000000001E-2</v>
      </c>
      <c r="J22">
        <f t="shared" si="4"/>
        <v>0.89677146377005035</v>
      </c>
      <c r="L22">
        <f>IF($H22=$J$4,$C$7*$H$7,0)</f>
        <v>0</v>
      </c>
      <c r="P22" s="11">
        <f t="shared" si="2"/>
        <v>0.625</v>
      </c>
    </row>
    <row r="23" spans="1:16" x14ac:dyDescent="0.2">
      <c r="A23">
        <v>11</v>
      </c>
      <c r="B23">
        <f t="shared" si="0"/>
        <v>5.5</v>
      </c>
      <c r="C23">
        <f>'RC; Spot Rates &amp; Coupon Rates'!D14</f>
        <v>4.1099999999999999E-3</v>
      </c>
      <c r="D23">
        <f t="shared" si="3"/>
        <v>0.97769387067575408</v>
      </c>
      <c r="G23">
        <v>11</v>
      </c>
      <c r="H23">
        <f t="shared" si="1"/>
        <v>5.5</v>
      </c>
      <c r="I23" s="11">
        <f>'RC; Spot Rates &amp; Coupon Rates'!D44 +$R$3</f>
        <v>2.214E-2</v>
      </c>
      <c r="J23">
        <f t="shared" si="4"/>
        <v>0.88652887875017339</v>
      </c>
      <c r="L23">
        <f>IF($H23=$J$4,$C$7*$H$7,0)</f>
        <v>0</v>
      </c>
      <c r="P23" s="11">
        <f t="shared" si="2"/>
        <v>0.625</v>
      </c>
    </row>
    <row r="24" spans="1:16" x14ac:dyDescent="0.2">
      <c r="A24">
        <v>12</v>
      </c>
      <c r="B24">
        <f t="shared" si="0"/>
        <v>6</v>
      </c>
      <c r="C24">
        <f>'RC; Spot Rates &amp; Coupon Rates'!D15</f>
        <v>5.0400000000000002E-3</v>
      </c>
      <c r="D24">
        <f t="shared" si="3"/>
        <v>0.97028634474081688</v>
      </c>
      <c r="G24">
        <v>12</v>
      </c>
      <c r="H24">
        <f t="shared" si="1"/>
        <v>6</v>
      </c>
      <c r="I24" s="11">
        <f>'RC; Spot Rates &amp; Coupon Rates'!D45 +$R$3</f>
        <v>2.2260000000000002E-2</v>
      </c>
      <c r="J24">
        <f t="shared" si="4"/>
        <v>0.87625759299107298</v>
      </c>
      <c r="L24">
        <f>IF($H24=$J$4,$C$7*$H$7,0)</f>
        <v>0</v>
      </c>
      <c r="P24" s="11">
        <f t="shared" si="2"/>
        <v>0.625</v>
      </c>
    </row>
    <row r="25" spans="1:16" x14ac:dyDescent="0.2">
      <c r="A25">
        <v>13</v>
      </c>
      <c r="B25">
        <f t="shared" si="0"/>
        <v>6.5</v>
      </c>
      <c r="C25">
        <f>'RC; Spot Rates &amp; Coupon Rates'!D16</f>
        <v>5.9899999999999997E-3</v>
      </c>
      <c r="D25">
        <f t="shared" si="3"/>
        <v>0.9619249429354898</v>
      </c>
      <c r="G25">
        <v>13</v>
      </c>
      <c r="H25">
        <f t="shared" si="1"/>
        <v>6.5</v>
      </c>
      <c r="I25" s="11">
        <f>'RC; Spot Rates &amp; Coupon Rates'!D46 +$R$3</f>
        <v>2.2380000000000001E-2</v>
      </c>
      <c r="J25">
        <f t="shared" si="4"/>
        <v>0.86600371800205589</v>
      </c>
      <c r="L25">
        <f>IF($H25=$J$4,$C$7*$H$7,0)</f>
        <v>0</v>
      </c>
      <c r="P25" s="11">
        <f t="shared" si="2"/>
        <v>0.625</v>
      </c>
    </row>
    <row r="26" spans="1:16" x14ac:dyDescent="0.2">
      <c r="A26">
        <v>14</v>
      </c>
      <c r="B26">
        <f t="shared" si="0"/>
        <v>7</v>
      </c>
      <c r="C26">
        <f>'RC; Spot Rates &amp; Coupon Rates'!D17</f>
        <v>6.7000000000000002E-3</v>
      </c>
      <c r="D26">
        <f t="shared" si="3"/>
        <v>0.95433207292651889</v>
      </c>
      <c r="G26">
        <v>14</v>
      </c>
      <c r="H26">
        <f t="shared" si="1"/>
        <v>7</v>
      </c>
      <c r="I26" s="11">
        <f>'RC; Spot Rates &amp; Coupon Rates'!D47 +$R$3</f>
        <v>2.2510000000000002E-2</v>
      </c>
      <c r="J26">
        <f t="shared" si="4"/>
        <v>0.85571087575208848</v>
      </c>
      <c r="L26">
        <f>IF($H26=$J$4,$C$7*$H$7,0)</f>
        <v>0</v>
      </c>
      <c r="P26" s="11">
        <f t="shared" si="2"/>
        <v>0.625</v>
      </c>
    </row>
    <row r="27" spans="1:16" x14ac:dyDescent="0.2">
      <c r="A27">
        <v>15</v>
      </c>
      <c r="B27">
        <f t="shared" si="0"/>
        <v>7.5</v>
      </c>
      <c r="C27">
        <f>'RC; Spot Rates &amp; Coupon Rates'!D18</f>
        <v>7.3800000000000003E-3</v>
      </c>
      <c r="D27">
        <f t="shared" si="3"/>
        <v>0.94634625403078187</v>
      </c>
      <c r="G27">
        <v>15</v>
      </c>
      <c r="H27">
        <f t="shared" si="1"/>
        <v>7.5</v>
      </c>
      <c r="I27" s="11">
        <f>'RC; Spot Rates &amp; Coupon Rates'!D48 +$R$3</f>
        <v>2.264E-2</v>
      </c>
      <c r="J27">
        <f t="shared" si="4"/>
        <v>0.84543297062342571</v>
      </c>
      <c r="L27">
        <f>IF($H27=$J$4,$C$7*$H$7,0)</f>
        <v>0</v>
      </c>
      <c r="P27" s="11">
        <f t="shared" si="2"/>
        <v>0.625</v>
      </c>
    </row>
    <row r="28" spans="1:16" x14ac:dyDescent="0.2">
      <c r="A28">
        <v>16</v>
      </c>
      <c r="B28">
        <f t="shared" si="0"/>
        <v>8</v>
      </c>
      <c r="C28">
        <f>'RC; Spot Rates &amp; Coupon Rates'!D19</f>
        <v>8.0400000000000003E-3</v>
      </c>
      <c r="D28">
        <f t="shared" si="3"/>
        <v>0.93794608414992675</v>
      </c>
      <c r="G28">
        <v>16</v>
      </c>
      <c r="H28">
        <f t="shared" si="1"/>
        <v>8</v>
      </c>
      <c r="I28" s="11">
        <f>'RC; Spot Rates &amp; Coupon Rates'!D49 +$R$3</f>
        <v>2.2850000000000002E-2</v>
      </c>
      <c r="J28">
        <f t="shared" si="4"/>
        <v>0.83465001206875788</v>
      </c>
      <c r="L28">
        <f>IF($H28=$J$4,$C$7*$H$7,0)</f>
        <v>0</v>
      </c>
      <c r="P28" s="11">
        <f t="shared" si="2"/>
        <v>0.625</v>
      </c>
    </row>
    <row r="29" spans="1:16" x14ac:dyDescent="0.2">
      <c r="A29">
        <v>17</v>
      </c>
      <c r="B29">
        <f t="shared" si="0"/>
        <v>8.5</v>
      </c>
      <c r="C29">
        <f>'RC; Spot Rates &amp; Coupon Rates'!D20</f>
        <v>8.2299999999999995E-3</v>
      </c>
      <c r="D29">
        <f t="shared" si="3"/>
        <v>0.93270276857593637</v>
      </c>
      <c r="G29">
        <v>17</v>
      </c>
      <c r="H29">
        <f t="shared" si="1"/>
        <v>8.5</v>
      </c>
      <c r="I29" s="11">
        <f>'RC; Spot Rates &amp; Coupon Rates'!D50 +$R$3</f>
        <v>2.2930000000000002E-2</v>
      </c>
      <c r="J29">
        <f t="shared" si="4"/>
        <v>0.82472605967866086</v>
      </c>
      <c r="L29">
        <f>IF($H29=$J$4,$C$7*$H$7,0)</f>
        <v>0</v>
      </c>
      <c r="P29" s="11">
        <f t="shared" si="2"/>
        <v>0.625</v>
      </c>
    </row>
    <row r="30" spans="1:16" x14ac:dyDescent="0.2">
      <c r="A30">
        <v>18</v>
      </c>
      <c r="B30">
        <f t="shared" si="0"/>
        <v>9</v>
      </c>
      <c r="C30">
        <f>'RC; Spot Rates &amp; Coupon Rates'!D21</f>
        <v>8.8500000000000002E-3</v>
      </c>
      <c r="D30">
        <f t="shared" si="3"/>
        <v>0.92376311014958234</v>
      </c>
      <c r="G30">
        <v>18</v>
      </c>
      <c r="H30">
        <f t="shared" si="1"/>
        <v>9</v>
      </c>
      <c r="I30" s="11">
        <f>'RC; Spot Rates &amp; Coupon Rates'!D51 +$R$3</f>
        <v>2.2919999999999999E-2</v>
      </c>
      <c r="J30">
        <f t="shared" si="4"/>
        <v>0.81550188709638594</v>
      </c>
      <c r="L30">
        <f>IF($H30=$J$4,$C$7*$H$7,0)</f>
        <v>0</v>
      </c>
      <c r="P30" s="11">
        <f t="shared" si="2"/>
        <v>0.625</v>
      </c>
    </row>
    <row r="31" spans="1:16" x14ac:dyDescent="0.2">
      <c r="A31">
        <v>19</v>
      </c>
      <c r="B31">
        <f t="shared" si="0"/>
        <v>9.5</v>
      </c>
      <c r="C31">
        <f>'RC; Spot Rates &amp; Coupon Rates'!D22</f>
        <v>9.7300000000000008E-3</v>
      </c>
      <c r="D31">
        <f t="shared" si="3"/>
        <v>0.91211591278485249</v>
      </c>
      <c r="G31">
        <v>19</v>
      </c>
      <c r="H31">
        <f t="shared" si="1"/>
        <v>9.5</v>
      </c>
      <c r="I31" s="11">
        <f>'RC; Spot Rates &amp; Coupon Rates'!D52 +$R$3</f>
        <v>2.2919999999999999E-2</v>
      </c>
      <c r="J31">
        <f t="shared" si="4"/>
        <v>0.80631387906770924</v>
      </c>
      <c r="L31">
        <f>IF($H31=$J$4,$C$7*$H$7,0)</f>
        <v>0</v>
      </c>
      <c r="P31" s="11">
        <f t="shared" si="2"/>
        <v>0.625</v>
      </c>
    </row>
    <row r="32" spans="1:16" x14ac:dyDescent="0.2">
      <c r="A32">
        <v>20</v>
      </c>
      <c r="B32">
        <f t="shared" si="0"/>
        <v>10</v>
      </c>
      <c r="C32">
        <f>'RC; Spot Rates &amp; Coupon Rates'!D23</f>
        <v>1.051E-2</v>
      </c>
      <c r="D32">
        <f t="shared" si="3"/>
        <v>0.90072837353835256</v>
      </c>
      <c r="G32">
        <v>20</v>
      </c>
      <c r="H32">
        <f t="shared" si="1"/>
        <v>10</v>
      </c>
      <c r="I32" s="11">
        <f>'RC; Spot Rates &amp; Coupon Rates'!D53 +$R$3</f>
        <v>2.291E-2</v>
      </c>
      <c r="J32">
        <f t="shared" si="4"/>
        <v>0.79730733031128265</v>
      </c>
      <c r="L32">
        <f>IF($H32=$J$4,$C$7*$H$7,0)</f>
        <v>105</v>
      </c>
      <c r="P32" s="11">
        <f t="shared" si="2"/>
        <v>0.625</v>
      </c>
    </row>
    <row r="33" spans="1:16" x14ac:dyDescent="0.2">
      <c r="A33">
        <v>21</v>
      </c>
      <c r="B33">
        <f t="shared" si="0"/>
        <v>10.5</v>
      </c>
      <c r="C33">
        <f>'RC; Spot Rates &amp; Coupon Rates'!D24</f>
        <v>1.077E-2</v>
      </c>
      <c r="D33">
        <f t="shared" si="3"/>
        <v>0.89361488447590032</v>
      </c>
      <c r="G33">
        <v>21</v>
      </c>
      <c r="H33">
        <f t="shared" si="1"/>
        <v>10.5</v>
      </c>
      <c r="I33" s="11">
        <f>'RC; Spot Rates &amp; Coupon Rates'!D54 +$R$3</f>
        <v>2.291E-2</v>
      </c>
      <c r="J33">
        <f t="shared" si="4"/>
        <v>0.78832816806961858</v>
      </c>
      <c r="L33">
        <f>IF($H33=$J$4,$C$7*$H$7,0)</f>
        <v>0</v>
      </c>
      <c r="P33" s="11">
        <f t="shared" si="2"/>
        <v>0.625</v>
      </c>
    </row>
    <row r="34" spans="1:16" x14ac:dyDescent="0.2">
      <c r="A34">
        <v>22</v>
      </c>
      <c r="B34">
        <f t="shared" si="0"/>
        <v>11</v>
      </c>
      <c r="C34">
        <f>'RC; Spot Rates &amp; Coupon Rates'!D25</f>
        <v>1.0959999999999999E-2</v>
      </c>
      <c r="D34">
        <f t="shared" si="3"/>
        <v>0.88700547947839414</v>
      </c>
      <c r="G34">
        <v>22</v>
      </c>
      <c r="H34">
        <f t="shared" si="1"/>
        <v>11</v>
      </c>
      <c r="I34" s="11">
        <f>'RC; Spot Rates &amp; Coupon Rates'!D55 +$R$3</f>
        <v>2.291E-2</v>
      </c>
      <c r="J34">
        <f t="shared" si="4"/>
        <v>0.77945012788151713</v>
      </c>
      <c r="L34">
        <f>IF($H34=$J$4,$C$7*$H$7,0)</f>
        <v>0</v>
      </c>
      <c r="P34" s="11">
        <f t="shared" si="2"/>
        <v>0.625</v>
      </c>
    </row>
    <row r="35" spans="1:16" x14ac:dyDescent="0.2">
      <c r="A35">
        <v>23</v>
      </c>
      <c r="B35">
        <f t="shared" si="0"/>
        <v>11.5</v>
      </c>
      <c r="C35">
        <f>'RC; Spot Rates &amp; Coupon Rates'!D26</f>
        <v>1.1140000000000001E-2</v>
      </c>
      <c r="D35">
        <f t="shared" si="3"/>
        <v>0.88037996800188245</v>
      </c>
      <c r="G35">
        <v>23</v>
      </c>
      <c r="H35">
        <f t="shared" si="1"/>
        <v>11.5</v>
      </c>
      <c r="I35" s="11">
        <f>'RC; Spot Rates &amp; Coupon Rates'!D56 +$R$3</f>
        <v>2.2930000000000002E-2</v>
      </c>
      <c r="J35">
        <f t="shared" si="4"/>
        <v>0.77049880747277777</v>
      </c>
      <c r="L35">
        <f>IF($H35=$J$4,$C$7*$H$7,0)</f>
        <v>0</v>
      </c>
      <c r="P35" s="11">
        <f t="shared" si="2"/>
        <v>0.625</v>
      </c>
    </row>
    <row r="36" spans="1:16" x14ac:dyDescent="0.2">
      <c r="A36">
        <v>24</v>
      </c>
      <c r="B36">
        <f t="shared" si="0"/>
        <v>12</v>
      </c>
      <c r="C36">
        <f>'RC; Spot Rates &amp; Coupon Rates'!D27</f>
        <v>1.125E-2</v>
      </c>
      <c r="D36">
        <f t="shared" si="3"/>
        <v>0.8743747034781697</v>
      </c>
      <c r="G36">
        <v>24</v>
      </c>
      <c r="H36">
        <f t="shared" si="1"/>
        <v>12</v>
      </c>
      <c r="I36" s="11">
        <f>'RC; Spot Rates &amp; Coupon Rates'!D57 +$R$3</f>
        <v>2.3140000000000001E-2</v>
      </c>
      <c r="J36">
        <f t="shared" si="4"/>
        <v>0.7599398755028629</v>
      </c>
      <c r="L36">
        <f>IF($H36=$J$4,$C$7*$H$7,0)</f>
        <v>0</v>
      </c>
      <c r="P36" s="11">
        <f t="shared" si="2"/>
        <v>0.625</v>
      </c>
    </row>
    <row r="37" spans="1:16" x14ac:dyDescent="0.2">
      <c r="A37">
        <v>25</v>
      </c>
      <c r="B37">
        <f t="shared" si="0"/>
        <v>12.5</v>
      </c>
      <c r="C37">
        <f>'RC; Spot Rates &amp; Coupon Rates'!D28</f>
        <v>1.1429999999999999E-2</v>
      </c>
      <c r="D37">
        <f t="shared" si="3"/>
        <v>0.86756517657594645</v>
      </c>
      <c r="G37">
        <v>25</v>
      </c>
      <c r="H37">
        <f t="shared" si="1"/>
        <v>12.5</v>
      </c>
      <c r="I37" s="11">
        <f>'RC; Spot Rates &amp; Coupon Rates'!D58 +$R$3</f>
        <v>2.3350000000000003E-2</v>
      </c>
      <c r="J37">
        <f t="shared" si="4"/>
        <v>0.74937219746177319</v>
      </c>
      <c r="L37">
        <f>IF($H37=$J$4,$C$7*$H$7,0)</f>
        <v>0</v>
      </c>
      <c r="P37" s="11">
        <f t="shared" si="2"/>
        <v>0.625</v>
      </c>
    </row>
    <row r="38" spans="1:16" x14ac:dyDescent="0.2">
      <c r="A38">
        <v>26</v>
      </c>
      <c r="B38">
        <f t="shared" si="0"/>
        <v>13</v>
      </c>
      <c r="C38">
        <f>'RC; Spot Rates &amp; Coupon Rates'!D29</f>
        <v>1.2070000000000001E-2</v>
      </c>
      <c r="D38">
        <f t="shared" si="3"/>
        <v>0.85558434449153642</v>
      </c>
      <c r="G38">
        <v>26</v>
      </c>
      <c r="H38">
        <f t="shared" si="1"/>
        <v>13</v>
      </c>
      <c r="I38" s="11">
        <f>'RC; Spot Rates &amp; Coupon Rates'!D59 +$R$3</f>
        <v>2.333E-2</v>
      </c>
      <c r="J38">
        <f t="shared" si="4"/>
        <v>0.74096180312285931</v>
      </c>
      <c r="L38">
        <f>IF($H38=$J$4,$C$7*$H$7,0)</f>
        <v>0</v>
      </c>
      <c r="P38" s="11">
        <f t="shared" si="2"/>
        <v>0.625</v>
      </c>
    </row>
    <row r="39" spans="1:16" x14ac:dyDescent="0.2">
      <c r="A39">
        <v>27</v>
      </c>
      <c r="B39">
        <f t="shared" si="0"/>
        <v>13.5</v>
      </c>
      <c r="C39">
        <f>'RC; Spot Rates &amp; Coupon Rates'!D30</f>
        <v>1.2710000000000001E-2</v>
      </c>
      <c r="D39">
        <f t="shared" si="3"/>
        <v>0.8432399446326404</v>
      </c>
      <c r="G39">
        <v>27</v>
      </c>
      <c r="H39">
        <f t="shared" si="1"/>
        <v>13.5</v>
      </c>
      <c r="I39" s="11">
        <f>'RC; Spot Rates &amp; Coupon Rates'!D60 +$R$3</f>
        <v>2.3280000000000002E-2</v>
      </c>
      <c r="J39">
        <f t="shared" si="4"/>
        <v>0.73295015324123569</v>
      </c>
      <c r="L39">
        <f>IF($H39=$J$4,$C$7*$H$7,0)</f>
        <v>0</v>
      </c>
      <c r="P39" s="11">
        <f t="shared" si="2"/>
        <v>0.625</v>
      </c>
    </row>
    <row r="40" spans="1:16" x14ac:dyDescent="0.2">
      <c r="A40">
        <v>28</v>
      </c>
      <c r="B40">
        <f t="shared" si="0"/>
        <v>14</v>
      </c>
      <c r="C40">
        <f>'RC; Spot Rates &amp; Coupon Rates'!D31</f>
        <v>1.336E-2</v>
      </c>
      <c r="D40">
        <f t="shared" si="3"/>
        <v>0.83043834532372907</v>
      </c>
      <c r="G40">
        <v>28</v>
      </c>
      <c r="H40">
        <f t="shared" si="1"/>
        <v>14</v>
      </c>
      <c r="I40" s="11">
        <f>'RC; Spot Rates &amp; Coupon Rates'!D61 +$R$3</f>
        <v>2.3190000000000002E-2</v>
      </c>
      <c r="J40">
        <f t="shared" si="4"/>
        <v>0.72545751234870481</v>
      </c>
      <c r="L40">
        <f>IF($H40=$J$4,$C$7*$H$7,0)</f>
        <v>0</v>
      </c>
      <c r="P40" s="11">
        <f t="shared" si="2"/>
        <v>0.625</v>
      </c>
    </row>
    <row r="41" spans="1:16" x14ac:dyDescent="0.2">
      <c r="A41">
        <v>29</v>
      </c>
      <c r="B41">
        <f t="shared" si="0"/>
        <v>14.5</v>
      </c>
      <c r="C41">
        <f>'RC; Spot Rates &amp; Coupon Rates'!D32</f>
        <v>1.3990000000000001E-2</v>
      </c>
      <c r="D41">
        <f t="shared" si="3"/>
        <v>0.81754516811710898</v>
      </c>
      <c r="G41">
        <v>29</v>
      </c>
      <c r="H41">
        <f t="shared" si="1"/>
        <v>14.5</v>
      </c>
      <c r="I41" s="11">
        <f>'RC; Spot Rates &amp; Coupon Rates'!D62 +$R$3</f>
        <v>2.3100000000000002E-2</v>
      </c>
      <c r="J41">
        <f t="shared" si="4"/>
        <v>0.71810470520472924</v>
      </c>
      <c r="L41">
        <f>IF($H41=$J$4,$C$7*$H$7,0)</f>
        <v>0</v>
      </c>
      <c r="P41" s="11">
        <f t="shared" si="2"/>
        <v>0.625</v>
      </c>
    </row>
    <row r="42" spans="1:16" x14ac:dyDescent="0.2">
      <c r="A42" s="12">
        <v>30</v>
      </c>
      <c r="B42" s="12">
        <f t="shared" si="0"/>
        <v>15</v>
      </c>
      <c r="C42" s="12">
        <f>'RC; Spot Rates &amp; Coupon Rates'!D33</f>
        <v>1.4370000000000001E-2</v>
      </c>
      <c r="D42" s="12">
        <f t="shared" si="3"/>
        <v>0.80733550633211193</v>
      </c>
      <c r="F42" s="11"/>
      <c r="G42">
        <v>30</v>
      </c>
      <c r="H42">
        <f t="shared" si="1"/>
        <v>15</v>
      </c>
      <c r="I42" s="11">
        <f>'RC; Spot Rates &amp; Coupon Rates'!D63 +$R$3</f>
        <v>2.3010000000000003E-2</v>
      </c>
      <c r="J42">
        <f t="shared" si="4"/>
        <v>0.71088903420683325</v>
      </c>
      <c r="L42">
        <f>IF($H42=$J$4,$C$7*$H$7,0)</f>
        <v>0</v>
      </c>
      <c r="P42" s="11">
        <f t="shared" si="2"/>
        <v>100.625</v>
      </c>
    </row>
    <row r="43" spans="1:16" x14ac:dyDescent="0.2">
      <c r="A43">
        <v>31</v>
      </c>
      <c r="B43">
        <f t="shared" si="0"/>
        <v>15.5</v>
      </c>
      <c r="C43">
        <f>'RC; Spot Rates &amp; Coupon Rates'!D34</f>
        <v>1.4760000000000001E-2</v>
      </c>
      <c r="D43">
        <f t="shared" si="3"/>
        <v>0.79683469108527316</v>
      </c>
      <c r="I43" s="11"/>
    </row>
    <row r="44" spans="1:16" x14ac:dyDescent="0.2">
      <c r="A44">
        <v>32</v>
      </c>
      <c r="B44">
        <f t="shared" si="0"/>
        <v>16</v>
      </c>
      <c r="C44">
        <f>'RC; Spot Rates &amp; Coupon Rates'!D35</f>
        <v>1.5140000000000001E-2</v>
      </c>
      <c r="D44">
        <f t="shared" si="3"/>
        <v>0.78629397359870856</v>
      </c>
    </row>
    <row r="45" spans="1:16" x14ac:dyDescent="0.2">
      <c r="A45">
        <v>33</v>
      </c>
      <c r="B45">
        <f t="shared" si="0"/>
        <v>16.5</v>
      </c>
      <c r="C45">
        <f>'RC; Spot Rates &amp; Coupon Rates'!D36</f>
        <v>1.54E-2</v>
      </c>
      <c r="D45">
        <f t="shared" si="3"/>
        <v>0.77711783348619012</v>
      </c>
    </row>
    <row r="46" spans="1:16" x14ac:dyDescent="0.2">
      <c r="A46">
        <v>34</v>
      </c>
      <c r="B46">
        <f t="shared" si="0"/>
        <v>17</v>
      </c>
      <c r="C46">
        <f>'RC; Spot Rates &amp; Coupon Rates'!D37</f>
        <v>1.566E-2</v>
      </c>
      <c r="D46">
        <f t="shared" si="3"/>
        <v>0.76785297176917167</v>
      </c>
    </row>
    <row r="47" spans="1:16" x14ac:dyDescent="0.2">
      <c r="A47">
        <v>35</v>
      </c>
      <c r="B47">
        <f t="shared" si="0"/>
        <v>17.5</v>
      </c>
      <c r="C47">
        <f>'RC; Spot Rates &amp; Coupon Rates'!D38</f>
        <v>1.592E-2</v>
      </c>
      <c r="D47">
        <f t="shared" si="3"/>
        <v>0.75850521619765987</v>
      </c>
    </row>
    <row r="48" spans="1:16" x14ac:dyDescent="0.2">
      <c r="A48">
        <v>36</v>
      </c>
      <c r="B48">
        <f t="shared" si="0"/>
        <v>18</v>
      </c>
      <c r="C48">
        <f>'RC; Spot Rates &amp; Coupon Rates'!D39</f>
        <v>1.618E-2</v>
      </c>
      <c r="D48">
        <f t="shared" si="3"/>
        <v>0.74908038454283199</v>
      </c>
    </row>
    <row r="49" spans="1:4" x14ac:dyDescent="0.2">
      <c r="A49">
        <v>37</v>
      </c>
      <c r="B49">
        <f t="shared" si="0"/>
        <v>18.5</v>
      </c>
      <c r="C49">
        <f>'RC; Spot Rates &amp; Coupon Rates'!D40</f>
        <v>1.6420000000000001E-2</v>
      </c>
      <c r="D49">
        <f t="shared" si="3"/>
        <v>0.73985355064040448</v>
      </c>
    </row>
    <row r="50" spans="1:4" x14ac:dyDescent="0.2">
      <c r="A50">
        <v>38</v>
      </c>
      <c r="B50">
        <f t="shared" si="0"/>
        <v>19</v>
      </c>
      <c r="C50">
        <f>'RC; Spot Rates &amp; Coupon Rates'!D41</f>
        <v>1.6639999999999999E-2</v>
      </c>
      <c r="D50">
        <f t="shared" si="3"/>
        <v>0.73084171861423175</v>
      </c>
    </row>
    <row r="51" spans="1:4" x14ac:dyDescent="0.2">
      <c r="A51">
        <v>39</v>
      </c>
      <c r="B51">
        <f t="shared" si="0"/>
        <v>19.5</v>
      </c>
      <c r="C51">
        <f>'RC; Spot Rates &amp; Coupon Rates'!D42</f>
        <v>1.687E-2</v>
      </c>
      <c r="D51">
        <f t="shared" si="3"/>
        <v>0.72164568748153446</v>
      </c>
    </row>
    <row r="52" spans="1:4" x14ac:dyDescent="0.2">
      <c r="A52">
        <v>40</v>
      </c>
      <c r="B52">
        <f t="shared" si="0"/>
        <v>20</v>
      </c>
      <c r="C52">
        <f>'RC; Spot Rates &amp; Coupon Rates'!D43</f>
        <v>1.703E-2</v>
      </c>
      <c r="D52">
        <f t="shared" si="3"/>
        <v>0.71338623360228071</v>
      </c>
    </row>
    <row r="53" spans="1:4" x14ac:dyDescent="0.2">
      <c r="A53">
        <v>41</v>
      </c>
      <c r="B53">
        <f t="shared" si="0"/>
        <v>20.5</v>
      </c>
      <c r="C53">
        <f>'RC; Spot Rates &amp; Coupon Rates'!D44</f>
        <v>1.7139999999999999E-2</v>
      </c>
      <c r="D53">
        <f t="shared" si="3"/>
        <v>0.70582162359820289</v>
      </c>
    </row>
    <row r="54" spans="1:4" x14ac:dyDescent="0.2">
      <c r="A54">
        <v>42</v>
      </c>
      <c r="B54">
        <f t="shared" si="0"/>
        <v>21</v>
      </c>
      <c r="C54">
        <f>'RC; Spot Rates &amp; Coupon Rates'!D45</f>
        <v>1.7260000000000001E-2</v>
      </c>
      <c r="D54">
        <f t="shared" si="3"/>
        <v>0.69811774327405463</v>
      </c>
    </row>
    <row r="55" spans="1:4" x14ac:dyDescent="0.2">
      <c r="A55">
        <v>43</v>
      </c>
      <c r="B55">
        <f t="shared" si="0"/>
        <v>21.5</v>
      </c>
      <c r="C55">
        <f>'RC; Spot Rates &amp; Coupon Rates'!D46</f>
        <v>1.738E-2</v>
      </c>
      <c r="D55">
        <f t="shared" si="3"/>
        <v>0.69041670172854885</v>
      </c>
    </row>
    <row r="56" spans="1:4" x14ac:dyDescent="0.2">
      <c r="A56">
        <v>44</v>
      </c>
      <c r="B56">
        <f t="shared" si="0"/>
        <v>22</v>
      </c>
      <c r="C56">
        <f>'RC; Spot Rates &amp; Coupon Rates'!D47</f>
        <v>1.7510000000000001E-2</v>
      </c>
      <c r="D56">
        <f t="shared" si="3"/>
        <v>0.68257268562102558</v>
      </c>
    </row>
    <row r="57" spans="1:4" x14ac:dyDescent="0.2">
      <c r="A57">
        <v>45</v>
      </c>
      <c r="B57">
        <f t="shared" si="0"/>
        <v>22.5</v>
      </c>
      <c r="C57">
        <f>'RC; Spot Rates &amp; Coupon Rates'!D48</f>
        <v>1.7639999999999999E-2</v>
      </c>
      <c r="D57">
        <f t="shared" si="3"/>
        <v>0.67473181871507115</v>
      </c>
    </row>
    <row r="58" spans="1:4" x14ac:dyDescent="0.2">
      <c r="A58">
        <v>46</v>
      </c>
      <c r="B58">
        <f t="shared" si="0"/>
        <v>23</v>
      </c>
      <c r="C58">
        <f>'RC; Spot Rates &amp; Coupon Rates'!D49</f>
        <v>1.7850000000000001E-2</v>
      </c>
      <c r="D58">
        <f t="shared" si="3"/>
        <v>0.66569153978187534</v>
      </c>
    </row>
    <row r="59" spans="1:4" x14ac:dyDescent="0.2">
      <c r="A59">
        <v>47</v>
      </c>
      <c r="B59">
        <f t="shared" si="0"/>
        <v>23.5</v>
      </c>
      <c r="C59">
        <f>'RC; Spot Rates &amp; Coupon Rates'!D50</f>
        <v>1.7930000000000001E-2</v>
      </c>
      <c r="D59">
        <f t="shared" si="3"/>
        <v>0.65861106598209518</v>
      </c>
    </row>
    <row r="60" spans="1:4" x14ac:dyDescent="0.2">
      <c r="A60">
        <v>48</v>
      </c>
      <c r="B60">
        <f t="shared" si="0"/>
        <v>24</v>
      </c>
      <c r="C60">
        <f>'RC; Spot Rates &amp; Coupon Rates'!D51</f>
        <v>1.7919999999999998E-2</v>
      </c>
      <c r="D60">
        <f t="shared" si="3"/>
        <v>0.6529387774715083</v>
      </c>
    </row>
    <row r="61" spans="1:4" x14ac:dyDescent="0.2">
      <c r="A61">
        <v>49</v>
      </c>
      <c r="B61">
        <f t="shared" si="0"/>
        <v>24.5</v>
      </c>
      <c r="C61">
        <f>'RC; Spot Rates &amp; Coupon Rates'!D52</f>
        <v>1.7919999999999998E-2</v>
      </c>
      <c r="D61">
        <f t="shared" si="3"/>
        <v>0.64716591841415871</v>
      </c>
    </row>
    <row r="62" spans="1:4" x14ac:dyDescent="0.2">
      <c r="A62">
        <v>50</v>
      </c>
      <c r="B62">
        <f t="shared" si="0"/>
        <v>25</v>
      </c>
      <c r="C62">
        <f>'RC; Spot Rates &amp; Coupon Rates'!D53</f>
        <v>1.7909999999999999E-2</v>
      </c>
      <c r="D62">
        <f t="shared" si="3"/>
        <v>0.64160165727960317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C8240-F495-E04E-9870-539FCE6AEA23}">
  <dimension ref="A1:AB62"/>
  <sheetViews>
    <sheetView tabSelected="1" workbookViewId="0">
      <selection activeCell="T3" sqref="T3"/>
    </sheetView>
  </sheetViews>
  <sheetFormatPr baseColWidth="10" defaultRowHeight="16" x14ac:dyDescent="0.2"/>
  <sheetData>
    <row r="1" spans="1:28" x14ac:dyDescent="0.2">
      <c r="B1" t="s">
        <v>19</v>
      </c>
      <c r="C1">
        <v>25</v>
      </c>
      <c r="D1" t="s">
        <v>27</v>
      </c>
    </row>
    <row r="2" spans="1:28" x14ac:dyDescent="0.2">
      <c r="B2" t="s">
        <v>15</v>
      </c>
      <c r="D2">
        <v>1.7500000000000002E-2</v>
      </c>
      <c r="H2" t="s">
        <v>30</v>
      </c>
      <c r="L2" t="s">
        <v>31</v>
      </c>
      <c r="P2" t="s">
        <v>13</v>
      </c>
    </row>
    <row r="3" spans="1:28" x14ac:dyDescent="0.2">
      <c r="B3" t="s">
        <v>16</v>
      </c>
      <c r="D3">
        <v>2</v>
      </c>
      <c r="H3" t="s">
        <v>33</v>
      </c>
      <c r="L3" t="s">
        <v>36</v>
      </c>
      <c r="P3" t="s">
        <v>44</v>
      </c>
      <c r="S3">
        <v>5.0000000000000001E-3</v>
      </c>
    </row>
    <row r="4" spans="1:28" x14ac:dyDescent="0.2">
      <c r="H4" t="s">
        <v>34</v>
      </c>
      <c r="J4">
        <v>10</v>
      </c>
      <c r="L4" t="s">
        <v>37</v>
      </c>
      <c r="N4">
        <v>15</v>
      </c>
    </row>
    <row r="5" spans="1:28" x14ac:dyDescent="0.2">
      <c r="B5" t="s">
        <v>17</v>
      </c>
    </row>
    <row r="6" spans="1:28" x14ac:dyDescent="0.2">
      <c r="H6" t="s">
        <v>35</v>
      </c>
      <c r="L6" t="s">
        <v>38</v>
      </c>
      <c r="N6">
        <v>1.2500000000000001E-2</v>
      </c>
    </row>
    <row r="7" spans="1:28" x14ac:dyDescent="0.2">
      <c r="B7" t="s">
        <v>20</v>
      </c>
      <c r="C7">
        <v>100</v>
      </c>
      <c r="D7" t="s">
        <v>21</v>
      </c>
      <c r="H7">
        <v>1.05</v>
      </c>
    </row>
    <row r="10" spans="1:28" x14ac:dyDescent="0.2">
      <c r="L10" t="s">
        <v>41</v>
      </c>
      <c r="S10" t="s">
        <v>30</v>
      </c>
      <c r="Y10" t="s">
        <v>31</v>
      </c>
    </row>
    <row r="11" spans="1:28" x14ac:dyDescent="0.2">
      <c r="A11" t="s">
        <v>11</v>
      </c>
      <c r="B11" t="s">
        <v>12</v>
      </c>
      <c r="C11" t="s">
        <v>13</v>
      </c>
      <c r="D11" t="s">
        <v>28</v>
      </c>
      <c r="G11" t="s">
        <v>32</v>
      </c>
      <c r="H11" t="s">
        <v>12</v>
      </c>
      <c r="I11" t="s">
        <v>13</v>
      </c>
      <c r="J11" t="s">
        <v>28</v>
      </c>
      <c r="L11" t="s">
        <v>28</v>
      </c>
      <c r="M11" t="s">
        <v>24</v>
      </c>
      <c r="N11" t="s">
        <v>40</v>
      </c>
      <c r="O11" t="s">
        <v>42</v>
      </c>
      <c r="P11" t="s">
        <v>43</v>
      </c>
      <c r="S11" t="s">
        <v>24</v>
      </c>
      <c r="T11" t="s">
        <v>40</v>
      </c>
      <c r="U11" t="s">
        <v>42</v>
      </c>
      <c r="V11" t="s">
        <v>43</v>
      </c>
      <c r="Y11" t="s">
        <v>24</v>
      </c>
      <c r="Z11" t="s">
        <v>40</v>
      </c>
      <c r="AA11" t="s">
        <v>42</v>
      </c>
      <c r="AB11" t="s">
        <v>43</v>
      </c>
    </row>
    <row r="12" spans="1:28" x14ac:dyDescent="0.2">
      <c r="A12">
        <v>0</v>
      </c>
      <c r="B12">
        <f>A12/2</f>
        <v>0</v>
      </c>
      <c r="C12">
        <v>0</v>
      </c>
      <c r="D12">
        <v>1</v>
      </c>
      <c r="G12">
        <v>0</v>
      </c>
      <c r="H12">
        <f>G12/2</f>
        <v>0</v>
      </c>
      <c r="I12" s="11">
        <f>'RC; Spot Rates &amp; Coupon Rates'!D33 +$S$3</f>
        <v>1.9370000000000002E-2</v>
      </c>
      <c r="J12">
        <v>1</v>
      </c>
      <c r="L12">
        <v>1</v>
      </c>
      <c r="M12">
        <f>IF($H12=0,0,IF($H12=$J$4,$D$2/$D$3*$C$7+$C$7,IF($H12&lt;=$J$4,$C$7*$D$2/$D$3,0)))</f>
        <v>0</v>
      </c>
      <c r="N12" s="11">
        <f>SUMPRODUCT($L12:$L42,M12:M42)</f>
        <v>99.745672708136297</v>
      </c>
      <c r="O12">
        <f>SUMPRODUCT($H12:$H42,$L12:$L42,M12:M42)</f>
        <v>918.98712923521839</v>
      </c>
      <c r="P12" s="10">
        <f>O12/N12</f>
        <v>9.2133032369659507</v>
      </c>
      <c r="S12">
        <f>IF($H12=$J$4,$C$7*$H$7,0)</f>
        <v>0</v>
      </c>
      <c r="T12" s="11">
        <f>SUMPRODUCT($J12:$J42,S12:S42)</f>
        <v>83.717269682684673</v>
      </c>
      <c r="U12">
        <f>SUMPRODUCT($H12:$H42,$J12:$J42,S12:S42)</f>
        <v>837.17269682684685</v>
      </c>
      <c r="V12" s="10">
        <f>U12/T12</f>
        <v>10.000000000000002</v>
      </c>
      <c r="Y12" s="11">
        <f>IF($H12=0,0,IF($H12=$N$4,$N$6/$D$3*$C$7+$C$7,$C$7*$N$6/$D$3))</f>
        <v>0</v>
      </c>
      <c r="Z12" s="11">
        <f>SUMPRODUCT($J12:$J42,Y12:Y42)</f>
        <v>86.916435305607664</v>
      </c>
      <c r="AA12">
        <f>SUMPRODUCT($H12:$H42,$J12:$J42,Y12:Y42)</f>
        <v>1182.1090190716009</v>
      </c>
      <c r="AB12" s="10">
        <f>AA12/Z12</f>
        <v>13.600523478846972</v>
      </c>
    </row>
    <row r="13" spans="1:28" x14ac:dyDescent="0.2">
      <c r="A13">
        <v>1</v>
      </c>
      <c r="B13">
        <f t="shared" ref="B13:B62" si="0">A13/2</f>
        <v>0.5</v>
      </c>
      <c r="C13">
        <f>'RC; Spot Rates &amp; Coupon Rates'!D4</f>
        <v>2.2499999999999998E-3</v>
      </c>
      <c r="D13">
        <f>(1+C13)^-B13</f>
        <v>0.99887689488492337</v>
      </c>
      <c r="G13">
        <v>1</v>
      </c>
      <c r="H13">
        <f t="shared" ref="H13:H42" si="1">G13/2</f>
        <v>0.5</v>
      </c>
      <c r="I13" s="11">
        <f>'RC; Spot Rates &amp; Coupon Rates'!D34 +$S$3</f>
        <v>1.976E-2</v>
      </c>
      <c r="J13">
        <f>(1+I13)^(-H13)</f>
        <v>0.99026405148363483</v>
      </c>
      <c r="L13">
        <f>(1+I13-$S$3)^(-H13)</f>
        <v>0.99270070453959558</v>
      </c>
      <c r="M13">
        <f t="shared" ref="M13:M42" si="2">IF($H13=0,0,IF($H13=$J$4,$D$2/$D$3*$C$7+$C$7,IF($H13&lt;=$J$4,$C$7*$D$2/$D$3,0)))</f>
        <v>0.87500000000000011</v>
      </c>
      <c r="S13">
        <f>IF($H13=$J$4,$C$7*$H$7,0)</f>
        <v>0</v>
      </c>
      <c r="Y13" s="11">
        <f t="shared" ref="T13:Z42" si="3">IF($H13=0,0,IF($H13=$N$4,$N$6/$D$3*$C$7+$C$7,$C$7*$N$6/$D$3))</f>
        <v>0.625</v>
      </c>
    </row>
    <row r="14" spans="1:28" x14ac:dyDescent="0.2">
      <c r="A14">
        <v>2</v>
      </c>
      <c r="B14">
        <f t="shared" si="0"/>
        <v>1</v>
      </c>
      <c r="C14">
        <f>'RC; Spot Rates &amp; Coupon Rates'!D5</f>
        <v>9.1E-4</v>
      </c>
      <c r="D14">
        <f t="shared" ref="D14:D62" si="4">(1+C14)^-B14</f>
        <v>0.99909082734711419</v>
      </c>
      <c r="G14">
        <v>2</v>
      </c>
      <c r="H14">
        <f t="shared" si="1"/>
        <v>1</v>
      </c>
      <c r="I14" s="11">
        <f>'RC; Spot Rates &amp; Coupon Rates'!D35 +$S$3</f>
        <v>2.0140000000000002E-2</v>
      </c>
      <c r="J14">
        <f t="shared" ref="J14:J42" si="5">(1+I14)^(-H14)</f>
        <v>0.98025761170035486</v>
      </c>
      <c r="L14">
        <f>(1+I14-$S$3)^(-H14)</f>
        <v>0.98508580097326459</v>
      </c>
      <c r="M14">
        <f t="shared" si="2"/>
        <v>0.87500000000000011</v>
      </c>
      <c r="S14">
        <f>IF($H14=$J$4,$C$7*$H$7,0)</f>
        <v>0</v>
      </c>
      <c r="Y14" s="11">
        <f t="shared" si="3"/>
        <v>0.625</v>
      </c>
    </row>
    <row r="15" spans="1:28" x14ac:dyDescent="0.2">
      <c r="A15">
        <v>3</v>
      </c>
      <c r="B15">
        <f t="shared" si="0"/>
        <v>1.5</v>
      </c>
      <c r="C15">
        <f>'RC; Spot Rates &amp; Coupon Rates'!D6</f>
        <v>9.3000000000000005E-4</v>
      </c>
      <c r="D15">
        <f t="shared" si="4"/>
        <v>0.99860661992980804</v>
      </c>
      <c r="G15">
        <v>3</v>
      </c>
      <c r="H15">
        <f t="shared" si="1"/>
        <v>1.5</v>
      </c>
      <c r="I15" s="11">
        <f>'RC; Spot Rates &amp; Coupon Rates'!D36 +$S$3</f>
        <v>2.0400000000000001E-2</v>
      </c>
      <c r="J15">
        <f t="shared" si="5"/>
        <v>0.97016214571040793</v>
      </c>
      <c r="L15">
        <f>(1+I15-$S$3)^(-H15)</f>
        <v>0.97733682178133019</v>
      </c>
      <c r="M15">
        <f t="shared" si="2"/>
        <v>0.87500000000000011</v>
      </c>
      <c r="S15">
        <f>IF($H15=$J$4,$C$7*$H$7,0)</f>
        <v>0</v>
      </c>
      <c r="Y15" s="11">
        <f t="shared" si="3"/>
        <v>0.625</v>
      </c>
    </row>
    <row r="16" spans="1:28" x14ac:dyDescent="0.2">
      <c r="A16">
        <v>4</v>
      </c>
      <c r="B16">
        <f t="shared" si="0"/>
        <v>2</v>
      </c>
      <c r="C16">
        <f>'RC; Spot Rates &amp; Coupon Rates'!D7</f>
        <v>1.25E-3</v>
      </c>
      <c r="D16">
        <f t="shared" si="4"/>
        <v>0.9975046796996887</v>
      </c>
      <c r="G16">
        <v>4</v>
      </c>
      <c r="H16">
        <f t="shared" si="1"/>
        <v>2</v>
      </c>
      <c r="I16" s="11">
        <f>'RC; Spot Rates &amp; Coupon Rates'!D37 +$S$3</f>
        <v>2.0660000000000001E-2</v>
      </c>
      <c r="J16">
        <f t="shared" si="5"/>
        <v>0.95992612199685212</v>
      </c>
      <c r="L16">
        <f>(1+I16-$S$3)^(-H16)</f>
        <v>0.96940064039513663</v>
      </c>
      <c r="M16">
        <f t="shared" si="2"/>
        <v>0.87500000000000011</v>
      </c>
      <c r="S16">
        <f>IF($H16=$J$4,$C$7*$H$7,0)</f>
        <v>0</v>
      </c>
      <c r="Y16" s="11">
        <f t="shared" si="3"/>
        <v>0.625</v>
      </c>
    </row>
    <row r="17" spans="1:25" x14ac:dyDescent="0.2">
      <c r="A17">
        <v>5</v>
      </c>
      <c r="B17">
        <f t="shared" si="0"/>
        <v>2.5</v>
      </c>
      <c r="C17">
        <f>'RC; Spot Rates &amp; Coupon Rates'!D8</f>
        <v>8.0999999999999996E-4</v>
      </c>
      <c r="D17">
        <f t="shared" si="4"/>
        <v>0.99797786695379864</v>
      </c>
      <c r="G17">
        <v>5</v>
      </c>
      <c r="H17">
        <f t="shared" si="1"/>
        <v>2.5</v>
      </c>
      <c r="I17" s="11">
        <f>'RC; Spot Rates &amp; Coupon Rates'!D38 +$S$3</f>
        <v>2.0920000000000001E-2</v>
      </c>
      <c r="J17">
        <f t="shared" si="5"/>
        <v>0.94955630211414266</v>
      </c>
      <c r="L17">
        <f>(1+I17-$S$3)^(-H17)</f>
        <v>0.96128291704691582</v>
      </c>
      <c r="M17">
        <f t="shared" si="2"/>
        <v>0.87500000000000011</v>
      </c>
      <c r="S17">
        <f>IF($H17=$J$4,$C$7*$H$7,0)</f>
        <v>0</v>
      </c>
      <c r="Y17" s="11">
        <f t="shared" si="3"/>
        <v>0.625</v>
      </c>
    </row>
    <row r="18" spans="1:25" x14ac:dyDescent="0.2">
      <c r="A18">
        <v>6</v>
      </c>
      <c r="B18">
        <f t="shared" si="0"/>
        <v>3</v>
      </c>
      <c r="C18">
        <f>'RC; Spot Rates &amp; Coupon Rates'!D9</f>
        <v>1.8400000000000001E-3</v>
      </c>
      <c r="D18">
        <f t="shared" si="4"/>
        <v>0.99450025147645238</v>
      </c>
      <c r="G18">
        <v>6</v>
      </c>
      <c r="H18">
        <f t="shared" si="1"/>
        <v>3</v>
      </c>
      <c r="I18" s="11">
        <f>'RC; Spot Rates &amp; Coupon Rates'!D39 +$S$3</f>
        <v>2.1180000000000001E-2</v>
      </c>
      <c r="J18">
        <f t="shared" si="5"/>
        <v>0.93905947401201095</v>
      </c>
      <c r="L18">
        <f>(1+I18-$S$3)^(-H18)</f>
        <v>0.95298940162381218</v>
      </c>
      <c r="M18">
        <f t="shared" si="2"/>
        <v>0.87500000000000011</v>
      </c>
      <c r="S18">
        <f>IF($H18=$J$4,$C$7*$H$7,0)</f>
        <v>0</v>
      </c>
      <c r="Y18" s="11">
        <f t="shared" si="3"/>
        <v>0.625</v>
      </c>
    </row>
    <row r="19" spans="1:25" x14ac:dyDescent="0.2">
      <c r="A19">
        <v>7</v>
      </c>
      <c r="B19">
        <f t="shared" si="0"/>
        <v>3.5</v>
      </c>
      <c r="C19">
        <f>'RC; Spot Rates &amp; Coupon Rates'!D10</f>
        <v>1.83E-3</v>
      </c>
      <c r="D19">
        <f t="shared" si="4"/>
        <v>0.99362128436986596</v>
      </c>
      <c r="G19">
        <v>7</v>
      </c>
      <c r="H19">
        <f t="shared" si="1"/>
        <v>3.5</v>
      </c>
      <c r="I19" s="11">
        <f>'RC; Spot Rates &amp; Coupon Rates'!D40 +$S$3</f>
        <v>2.1420000000000002E-2</v>
      </c>
      <c r="J19">
        <f t="shared" si="5"/>
        <v>0.92850607441995259</v>
      </c>
      <c r="L19">
        <f>(1+I19-$S$3)^(-H19)</f>
        <v>0.94459097727181762</v>
      </c>
      <c r="M19">
        <f t="shared" si="2"/>
        <v>0.87500000000000011</v>
      </c>
      <c r="S19">
        <f>IF($H19=$J$4,$C$7*$H$7,0)</f>
        <v>0</v>
      </c>
      <c r="Y19" s="11">
        <f t="shared" si="3"/>
        <v>0.625</v>
      </c>
    </row>
    <row r="20" spans="1:25" x14ac:dyDescent="0.2">
      <c r="A20">
        <v>8</v>
      </c>
      <c r="B20">
        <f t="shared" si="0"/>
        <v>4</v>
      </c>
      <c r="C20">
        <f>'RC; Spot Rates &amp; Coupon Rates'!D11</f>
        <v>3.0400000000000002E-3</v>
      </c>
      <c r="D20">
        <f t="shared" si="4"/>
        <v>0.98793185708549769</v>
      </c>
      <c r="G20">
        <v>8</v>
      </c>
      <c r="H20">
        <f t="shared" si="1"/>
        <v>4</v>
      </c>
      <c r="I20" s="11">
        <f>'RC; Spot Rates &amp; Coupon Rates'!D41 +$S$3</f>
        <v>2.164E-2</v>
      </c>
      <c r="J20">
        <f t="shared" si="5"/>
        <v>0.91792763820802026</v>
      </c>
      <c r="L20">
        <f>(1+I20-$S$3)^(-H20)</f>
        <v>0.9361193608154762</v>
      </c>
      <c r="M20">
        <f t="shared" si="2"/>
        <v>0.87500000000000011</v>
      </c>
      <c r="S20">
        <f>IF($H20=$J$4,$C$7*$H$7,0)</f>
        <v>0</v>
      </c>
      <c r="Y20" s="11">
        <f t="shared" si="3"/>
        <v>0.625</v>
      </c>
    </row>
    <row r="21" spans="1:25" x14ac:dyDescent="0.2">
      <c r="A21">
        <v>9</v>
      </c>
      <c r="B21">
        <f t="shared" si="0"/>
        <v>4.5</v>
      </c>
      <c r="C21">
        <f>'RC; Spot Rates &amp; Coupon Rates'!D12</f>
        <v>3.7299999999999998E-3</v>
      </c>
      <c r="D21">
        <f t="shared" si="4"/>
        <v>0.98338579036969953</v>
      </c>
      <c r="G21">
        <v>9</v>
      </c>
      <c r="H21">
        <f t="shared" si="1"/>
        <v>4.5</v>
      </c>
      <c r="I21" s="11">
        <f>'RC; Spot Rates &amp; Coupon Rates'!D42 +$S$3</f>
        <v>2.1870000000000001E-2</v>
      </c>
      <c r="J21">
        <f t="shared" si="5"/>
        <v>0.90723454360898015</v>
      </c>
      <c r="L21">
        <f>(1+I21-$S$3)^(-H21)</f>
        <v>0.92748211399172309</v>
      </c>
      <c r="M21">
        <f t="shared" si="2"/>
        <v>0.87500000000000011</v>
      </c>
      <c r="S21">
        <f>IF($H21=$J$4,$C$7*$H$7,0)</f>
        <v>0</v>
      </c>
      <c r="Y21" s="11">
        <f t="shared" si="3"/>
        <v>0.625</v>
      </c>
    </row>
    <row r="22" spans="1:25" x14ac:dyDescent="0.2">
      <c r="A22">
        <v>10</v>
      </c>
      <c r="B22">
        <f t="shared" si="0"/>
        <v>5</v>
      </c>
      <c r="C22">
        <f>'RC; Spot Rates &amp; Coupon Rates'!D13</f>
        <v>3.5799999999999998E-3</v>
      </c>
      <c r="D22">
        <f t="shared" si="4"/>
        <v>0.98229065152963346</v>
      </c>
      <c r="G22">
        <v>10</v>
      </c>
      <c r="H22">
        <f t="shared" si="1"/>
        <v>5</v>
      </c>
      <c r="I22" s="11">
        <f>'RC; Spot Rates &amp; Coupon Rates'!D43 +$S$3</f>
        <v>2.2030000000000001E-2</v>
      </c>
      <c r="J22">
        <f t="shared" si="5"/>
        <v>0.89677146377005035</v>
      </c>
      <c r="L22">
        <f>(1+I22-$S$3)^(-H22)</f>
        <v>0.91903315889413673</v>
      </c>
      <c r="M22">
        <f t="shared" si="2"/>
        <v>0.87500000000000011</v>
      </c>
      <c r="S22">
        <f>IF($H22=$J$4,$C$7*$H$7,0)</f>
        <v>0</v>
      </c>
      <c r="Y22" s="11">
        <f t="shared" si="3"/>
        <v>0.625</v>
      </c>
    </row>
    <row r="23" spans="1:25" x14ac:dyDescent="0.2">
      <c r="A23">
        <v>11</v>
      </c>
      <c r="B23">
        <f t="shared" si="0"/>
        <v>5.5</v>
      </c>
      <c r="C23">
        <f>'RC; Spot Rates &amp; Coupon Rates'!D14</f>
        <v>4.1099999999999999E-3</v>
      </c>
      <c r="D23">
        <f t="shared" si="4"/>
        <v>0.97769387067575408</v>
      </c>
      <c r="G23">
        <v>11</v>
      </c>
      <c r="H23">
        <f t="shared" si="1"/>
        <v>5.5</v>
      </c>
      <c r="I23" s="11">
        <f>'RC; Spot Rates &amp; Coupon Rates'!D44 +$S$3</f>
        <v>2.214E-2</v>
      </c>
      <c r="J23">
        <f t="shared" si="5"/>
        <v>0.88652887875017339</v>
      </c>
      <c r="L23">
        <f>(1+I23-$S$3)^(-H23)</f>
        <v>0.91076422832689841</v>
      </c>
      <c r="M23">
        <f t="shared" si="2"/>
        <v>0.87500000000000011</v>
      </c>
      <c r="S23">
        <f>IF($H23=$J$4,$C$7*$H$7,0)</f>
        <v>0</v>
      </c>
      <c r="Y23" s="11">
        <f t="shared" si="3"/>
        <v>0.625</v>
      </c>
    </row>
    <row r="24" spans="1:25" x14ac:dyDescent="0.2">
      <c r="A24">
        <v>12</v>
      </c>
      <c r="B24">
        <f t="shared" si="0"/>
        <v>6</v>
      </c>
      <c r="C24">
        <f>'RC; Spot Rates &amp; Coupon Rates'!D15</f>
        <v>5.0400000000000002E-3</v>
      </c>
      <c r="D24">
        <f t="shared" si="4"/>
        <v>0.97028634474081688</v>
      </c>
      <c r="G24">
        <v>12</v>
      </c>
      <c r="H24">
        <f t="shared" si="1"/>
        <v>6</v>
      </c>
      <c r="I24" s="11">
        <f>'RC; Spot Rates &amp; Coupon Rates'!D45 +$S$3</f>
        <v>2.2260000000000002E-2</v>
      </c>
      <c r="J24">
        <f t="shared" si="5"/>
        <v>0.87625759299107298</v>
      </c>
      <c r="L24">
        <f>(1+I24-$S$3)^(-H24)</f>
        <v>0.90241892224433062</v>
      </c>
      <c r="M24">
        <f t="shared" si="2"/>
        <v>0.87500000000000011</v>
      </c>
      <c r="S24">
        <f>IF($H24=$J$4,$C$7*$H$7,0)</f>
        <v>0</v>
      </c>
      <c r="Y24" s="11">
        <f t="shared" si="3"/>
        <v>0.625</v>
      </c>
    </row>
    <row r="25" spans="1:25" x14ac:dyDescent="0.2">
      <c r="A25">
        <v>13</v>
      </c>
      <c r="B25">
        <f t="shared" si="0"/>
        <v>6.5</v>
      </c>
      <c r="C25">
        <f>'RC; Spot Rates &amp; Coupon Rates'!D16</f>
        <v>5.9899999999999997E-3</v>
      </c>
      <c r="D25">
        <f t="shared" si="4"/>
        <v>0.9619249429354898</v>
      </c>
      <c r="G25">
        <v>13</v>
      </c>
      <c r="H25">
        <f t="shared" si="1"/>
        <v>6.5</v>
      </c>
      <c r="I25" s="11">
        <f>'RC; Spot Rates &amp; Coupon Rates'!D46 +$S$3</f>
        <v>2.2380000000000001E-2</v>
      </c>
      <c r="J25">
        <f t="shared" si="5"/>
        <v>0.86600371800205589</v>
      </c>
      <c r="L25">
        <f>(1+I25-$S$3)^(-H25)</f>
        <v>0.89404468735619702</v>
      </c>
      <c r="M25">
        <f t="shared" si="2"/>
        <v>0.87500000000000011</v>
      </c>
      <c r="S25">
        <f>IF($H25=$J$4,$C$7*$H$7,0)</f>
        <v>0</v>
      </c>
      <c r="Y25" s="11">
        <f t="shared" si="3"/>
        <v>0.625</v>
      </c>
    </row>
    <row r="26" spans="1:25" x14ac:dyDescent="0.2">
      <c r="A26">
        <v>14</v>
      </c>
      <c r="B26">
        <f t="shared" si="0"/>
        <v>7</v>
      </c>
      <c r="C26">
        <f>'RC; Spot Rates &amp; Coupon Rates'!D17</f>
        <v>6.7000000000000002E-3</v>
      </c>
      <c r="D26">
        <f t="shared" si="4"/>
        <v>0.95433207292651889</v>
      </c>
      <c r="G26">
        <v>14</v>
      </c>
      <c r="H26">
        <f t="shared" si="1"/>
        <v>7</v>
      </c>
      <c r="I26" s="11">
        <f>'RC; Spot Rates &amp; Coupon Rates'!D47 +$S$3</f>
        <v>2.2510000000000002E-2</v>
      </c>
      <c r="J26">
        <f t="shared" si="5"/>
        <v>0.85571087575208848</v>
      </c>
      <c r="L26">
        <f>(1+I26-$S$3)^(-H26)</f>
        <v>0.88558284920667985</v>
      </c>
      <c r="M26">
        <f t="shared" si="2"/>
        <v>0.87500000000000011</v>
      </c>
      <c r="S26">
        <f>IF($H26=$J$4,$C$7*$H$7,0)</f>
        <v>0</v>
      </c>
      <c r="Y26" s="11">
        <f t="shared" si="3"/>
        <v>0.625</v>
      </c>
    </row>
    <row r="27" spans="1:25" x14ac:dyDescent="0.2">
      <c r="A27">
        <v>15</v>
      </c>
      <c r="B27">
        <f t="shared" si="0"/>
        <v>7.5</v>
      </c>
      <c r="C27">
        <f>'RC; Spot Rates &amp; Coupon Rates'!D18</f>
        <v>7.3800000000000003E-3</v>
      </c>
      <c r="D27">
        <f t="shared" si="4"/>
        <v>0.94634625403078187</v>
      </c>
      <c r="G27">
        <v>15</v>
      </c>
      <c r="H27">
        <f t="shared" si="1"/>
        <v>7.5</v>
      </c>
      <c r="I27" s="11">
        <f>'RC; Spot Rates &amp; Coupon Rates'!D48 +$S$3</f>
        <v>2.264E-2</v>
      </c>
      <c r="J27">
        <f t="shared" si="5"/>
        <v>0.84543297062342571</v>
      </c>
      <c r="L27">
        <f>(1+I27-$S$3)^(-H27)</f>
        <v>0.87708913321076187</v>
      </c>
      <c r="M27">
        <f t="shared" si="2"/>
        <v>0.87500000000000011</v>
      </c>
      <c r="S27">
        <f>IF($H27=$J$4,$C$7*$H$7,0)</f>
        <v>0</v>
      </c>
      <c r="Y27" s="11">
        <f t="shared" si="3"/>
        <v>0.625</v>
      </c>
    </row>
    <row r="28" spans="1:25" x14ac:dyDescent="0.2">
      <c r="A28">
        <v>16</v>
      </c>
      <c r="B28">
        <f t="shared" si="0"/>
        <v>8</v>
      </c>
      <c r="C28">
        <f>'RC; Spot Rates &amp; Coupon Rates'!D19</f>
        <v>8.0400000000000003E-3</v>
      </c>
      <c r="D28">
        <f t="shared" si="4"/>
        <v>0.93794608414992675</v>
      </c>
      <c r="G28">
        <v>16</v>
      </c>
      <c r="H28">
        <f t="shared" si="1"/>
        <v>8</v>
      </c>
      <c r="I28" s="11">
        <f>'RC; Spot Rates &amp; Coupon Rates'!D49 +$S$3</f>
        <v>2.2850000000000002E-2</v>
      </c>
      <c r="J28">
        <f t="shared" si="5"/>
        <v>0.83465001206875788</v>
      </c>
      <c r="L28">
        <f>(1+I28-$S$3)^(-H28)</f>
        <v>0.8680200406799633</v>
      </c>
      <c r="M28">
        <f t="shared" si="2"/>
        <v>0.87500000000000011</v>
      </c>
      <c r="S28">
        <f>IF($H28=$J$4,$C$7*$H$7,0)</f>
        <v>0</v>
      </c>
      <c r="Y28" s="11">
        <f t="shared" si="3"/>
        <v>0.625</v>
      </c>
    </row>
    <row r="29" spans="1:25" x14ac:dyDescent="0.2">
      <c r="A29">
        <v>17</v>
      </c>
      <c r="B29">
        <f t="shared" si="0"/>
        <v>8.5</v>
      </c>
      <c r="C29">
        <f>'RC; Spot Rates &amp; Coupon Rates'!D20</f>
        <v>8.2299999999999995E-3</v>
      </c>
      <c r="D29">
        <f t="shared" si="4"/>
        <v>0.93270276857593637</v>
      </c>
      <c r="G29">
        <v>17</v>
      </c>
      <c r="H29">
        <f t="shared" si="1"/>
        <v>8.5</v>
      </c>
      <c r="I29" s="11">
        <f>'RC; Spot Rates &amp; Coupon Rates'!D50 +$S$3</f>
        <v>2.2930000000000002E-2</v>
      </c>
      <c r="J29">
        <f t="shared" si="5"/>
        <v>0.82472605967866086</v>
      </c>
      <c r="L29">
        <f>(1+I29-$S$3)^(-H29)</f>
        <v>0.85980057632107809</v>
      </c>
      <c r="M29">
        <f t="shared" si="2"/>
        <v>0.87500000000000011</v>
      </c>
      <c r="S29">
        <f>IF($H29=$J$4,$C$7*$H$7,0)</f>
        <v>0</v>
      </c>
      <c r="Y29" s="11">
        <f t="shared" si="3"/>
        <v>0.625</v>
      </c>
    </row>
    <row r="30" spans="1:25" x14ac:dyDescent="0.2">
      <c r="A30">
        <v>18</v>
      </c>
      <c r="B30">
        <f t="shared" si="0"/>
        <v>9</v>
      </c>
      <c r="C30">
        <f>'RC; Spot Rates &amp; Coupon Rates'!D21</f>
        <v>8.8500000000000002E-3</v>
      </c>
      <c r="D30">
        <f t="shared" si="4"/>
        <v>0.92376311014958234</v>
      </c>
      <c r="G30">
        <v>18</v>
      </c>
      <c r="H30">
        <f t="shared" si="1"/>
        <v>9</v>
      </c>
      <c r="I30" s="11">
        <f>'RC; Spot Rates &amp; Coupon Rates'!D51 +$S$3</f>
        <v>2.2919999999999999E-2</v>
      </c>
      <c r="J30">
        <f t="shared" si="5"/>
        <v>0.81550188709638594</v>
      </c>
      <c r="L30">
        <f>(1+I30-$S$3)^(-H30)</f>
        <v>0.8522699443802092</v>
      </c>
      <c r="M30">
        <f t="shared" si="2"/>
        <v>0.87500000000000011</v>
      </c>
      <c r="S30">
        <f>IF($H30=$J$4,$C$7*$H$7,0)</f>
        <v>0</v>
      </c>
      <c r="Y30" s="11">
        <f t="shared" si="3"/>
        <v>0.625</v>
      </c>
    </row>
    <row r="31" spans="1:25" x14ac:dyDescent="0.2">
      <c r="A31">
        <v>19</v>
      </c>
      <c r="B31">
        <f t="shared" si="0"/>
        <v>9.5</v>
      </c>
      <c r="C31">
        <f>'RC; Spot Rates &amp; Coupon Rates'!D22</f>
        <v>9.7300000000000008E-3</v>
      </c>
      <c r="D31">
        <f t="shared" si="4"/>
        <v>0.91211591278485249</v>
      </c>
      <c r="G31">
        <v>19</v>
      </c>
      <c r="H31">
        <f t="shared" si="1"/>
        <v>9.5</v>
      </c>
      <c r="I31" s="11">
        <f>'RC; Spot Rates &amp; Coupon Rates'!D52 +$S$3</f>
        <v>2.2919999999999999E-2</v>
      </c>
      <c r="J31">
        <f t="shared" si="5"/>
        <v>0.80631387906770924</v>
      </c>
      <c r="L31">
        <f>(1+I31-$S$3)^(-H31)</f>
        <v>0.84473472907752023</v>
      </c>
      <c r="M31">
        <f t="shared" si="2"/>
        <v>0.87500000000000011</v>
      </c>
      <c r="S31">
        <f>IF($H31=$J$4,$C$7*$H$7,0)</f>
        <v>0</v>
      </c>
      <c r="Y31" s="11">
        <f t="shared" si="3"/>
        <v>0.625</v>
      </c>
    </row>
    <row r="32" spans="1:25" x14ac:dyDescent="0.2">
      <c r="A32">
        <v>20</v>
      </c>
      <c r="B32">
        <f t="shared" si="0"/>
        <v>10</v>
      </c>
      <c r="C32">
        <f>'RC; Spot Rates &amp; Coupon Rates'!D23</f>
        <v>1.051E-2</v>
      </c>
      <c r="D32">
        <f t="shared" si="4"/>
        <v>0.90072837353835256</v>
      </c>
      <c r="G32">
        <v>20</v>
      </c>
      <c r="H32">
        <f t="shared" si="1"/>
        <v>10</v>
      </c>
      <c r="I32" s="11">
        <f>'RC; Spot Rates &amp; Coupon Rates'!D53 +$S$3</f>
        <v>2.291E-2</v>
      </c>
      <c r="J32">
        <f t="shared" si="5"/>
        <v>0.79730733031128265</v>
      </c>
      <c r="L32">
        <f>(1+I32-$S$3)^(-H32)</f>
        <v>0.83734839232730174</v>
      </c>
      <c r="M32">
        <f t="shared" si="2"/>
        <v>100.875</v>
      </c>
      <c r="S32">
        <f>IF($H32=$J$4,$C$7*$H$7,0)</f>
        <v>105</v>
      </c>
      <c r="Y32" s="11">
        <f t="shared" si="3"/>
        <v>0.625</v>
      </c>
    </row>
    <row r="33" spans="1:25" x14ac:dyDescent="0.2">
      <c r="A33">
        <v>21</v>
      </c>
      <c r="B33">
        <f t="shared" si="0"/>
        <v>10.5</v>
      </c>
      <c r="C33">
        <f>'RC; Spot Rates &amp; Coupon Rates'!D24</f>
        <v>1.077E-2</v>
      </c>
      <c r="D33">
        <f t="shared" si="4"/>
        <v>0.89361488447590032</v>
      </c>
      <c r="G33">
        <v>21</v>
      </c>
      <c r="H33">
        <f t="shared" si="1"/>
        <v>10.5</v>
      </c>
      <c r="I33" s="11">
        <f>'RC; Spot Rates &amp; Coupon Rates'!D54 +$S$3</f>
        <v>2.291E-2</v>
      </c>
      <c r="J33">
        <f t="shared" si="5"/>
        <v>0.78832816806961858</v>
      </c>
      <c r="L33">
        <f>(1+I33-$S$3)^(-H33)</f>
        <v>0.82994918036296783</v>
      </c>
      <c r="M33">
        <f t="shared" si="2"/>
        <v>0</v>
      </c>
      <c r="S33">
        <f>IF($H33=$J$4,$C$7*$H$7,0)</f>
        <v>0</v>
      </c>
      <c r="Y33" s="11">
        <f t="shared" si="3"/>
        <v>0.625</v>
      </c>
    </row>
    <row r="34" spans="1:25" x14ac:dyDescent="0.2">
      <c r="A34">
        <v>22</v>
      </c>
      <c r="B34">
        <f t="shared" si="0"/>
        <v>11</v>
      </c>
      <c r="C34">
        <f>'RC; Spot Rates &amp; Coupon Rates'!D25</f>
        <v>1.0959999999999999E-2</v>
      </c>
      <c r="D34">
        <f t="shared" si="4"/>
        <v>0.88700547947839414</v>
      </c>
      <c r="G34">
        <v>22</v>
      </c>
      <c r="H34">
        <f t="shared" si="1"/>
        <v>11</v>
      </c>
      <c r="I34" s="11">
        <f>'RC; Spot Rates &amp; Coupon Rates'!D55 +$S$3</f>
        <v>2.291E-2</v>
      </c>
      <c r="J34">
        <f t="shared" si="5"/>
        <v>0.77945012788151713</v>
      </c>
      <c r="L34">
        <f>(1+I34-$S$3)^(-H34)</f>
        <v>0.82261535138401409</v>
      </c>
      <c r="M34">
        <f t="shared" si="2"/>
        <v>0</v>
      </c>
      <c r="S34">
        <f>IF($H34=$J$4,$C$7*$H$7,0)</f>
        <v>0</v>
      </c>
      <c r="Y34" s="11">
        <f t="shared" si="3"/>
        <v>0.625</v>
      </c>
    </row>
    <row r="35" spans="1:25" x14ac:dyDescent="0.2">
      <c r="A35">
        <v>23</v>
      </c>
      <c r="B35">
        <f t="shared" si="0"/>
        <v>11.5</v>
      </c>
      <c r="C35">
        <f>'RC; Spot Rates &amp; Coupon Rates'!D26</f>
        <v>1.1140000000000001E-2</v>
      </c>
      <c r="D35">
        <f t="shared" si="4"/>
        <v>0.88037996800188245</v>
      </c>
      <c r="G35">
        <v>23</v>
      </c>
      <c r="H35">
        <f t="shared" si="1"/>
        <v>11.5</v>
      </c>
      <c r="I35" s="11">
        <f>'RC; Spot Rates &amp; Coupon Rates'!D56 +$S$3</f>
        <v>2.2930000000000002E-2</v>
      </c>
      <c r="J35">
        <f t="shared" si="5"/>
        <v>0.77049880747277777</v>
      </c>
      <c r="L35">
        <f>(1+I35-$S$3)^(-H35)</f>
        <v>0.81516212016223266</v>
      </c>
      <c r="M35">
        <f t="shared" si="2"/>
        <v>0</v>
      </c>
      <c r="S35">
        <f>IF($H35=$J$4,$C$7*$H$7,0)</f>
        <v>0</v>
      </c>
      <c r="Y35" s="11">
        <f t="shared" si="3"/>
        <v>0.625</v>
      </c>
    </row>
    <row r="36" spans="1:25" x14ac:dyDescent="0.2">
      <c r="A36">
        <v>24</v>
      </c>
      <c r="B36">
        <f t="shared" si="0"/>
        <v>12</v>
      </c>
      <c r="C36">
        <f>'RC; Spot Rates &amp; Coupon Rates'!D27</f>
        <v>1.125E-2</v>
      </c>
      <c r="D36">
        <f t="shared" si="4"/>
        <v>0.8743747034781697</v>
      </c>
      <c r="G36">
        <v>24</v>
      </c>
      <c r="H36">
        <f t="shared" si="1"/>
        <v>12</v>
      </c>
      <c r="I36" s="11">
        <f>'RC; Spot Rates &amp; Coupon Rates'!D57 +$S$3</f>
        <v>2.3140000000000001E-2</v>
      </c>
      <c r="J36">
        <f t="shared" si="5"/>
        <v>0.7599398755028629</v>
      </c>
      <c r="L36">
        <f>(1+I36-$S$3)^(-H36)</f>
        <v>0.80595352553231181</v>
      </c>
      <c r="M36">
        <f t="shared" si="2"/>
        <v>0</v>
      </c>
      <c r="S36">
        <f>IF($H36=$J$4,$C$7*$H$7,0)</f>
        <v>0</v>
      </c>
      <c r="Y36" s="11">
        <f t="shared" si="3"/>
        <v>0.625</v>
      </c>
    </row>
    <row r="37" spans="1:25" x14ac:dyDescent="0.2">
      <c r="A37">
        <v>25</v>
      </c>
      <c r="B37">
        <f t="shared" si="0"/>
        <v>12.5</v>
      </c>
      <c r="C37">
        <f>'RC; Spot Rates &amp; Coupon Rates'!D28</f>
        <v>1.1429999999999999E-2</v>
      </c>
      <c r="D37">
        <f t="shared" si="4"/>
        <v>0.86756517657594645</v>
      </c>
      <c r="G37">
        <v>25</v>
      </c>
      <c r="H37">
        <f t="shared" si="1"/>
        <v>12.5</v>
      </c>
      <c r="I37" s="11">
        <f>'RC; Spot Rates &amp; Coupon Rates'!D58 +$S$3</f>
        <v>2.3350000000000003E-2</v>
      </c>
      <c r="J37">
        <f t="shared" si="5"/>
        <v>0.74937219746177319</v>
      </c>
      <c r="L37">
        <f>(1+I37-$S$3)^(-H37)</f>
        <v>0.79668502391394569</v>
      </c>
      <c r="M37">
        <f t="shared" si="2"/>
        <v>0</v>
      </c>
      <c r="S37">
        <f>IF($H37=$J$4,$C$7*$H$7,0)</f>
        <v>0</v>
      </c>
      <c r="Y37" s="11">
        <f t="shared" si="3"/>
        <v>0.625</v>
      </c>
    </row>
    <row r="38" spans="1:25" x14ac:dyDescent="0.2">
      <c r="A38">
        <v>26</v>
      </c>
      <c r="B38">
        <f t="shared" si="0"/>
        <v>13</v>
      </c>
      <c r="C38">
        <f>'RC; Spot Rates &amp; Coupon Rates'!D29</f>
        <v>1.2070000000000001E-2</v>
      </c>
      <c r="D38">
        <f t="shared" si="4"/>
        <v>0.85558434449153642</v>
      </c>
      <c r="G38">
        <v>26</v>
      </c>
      <c r="H38">
        <f t="shared" si="1"/>
        <v>13</v>
      </c>
      <c r="I38" s="11">
        <f>'RC; Spot Rates &amp; Coupon Rates'!D59 +$S$3</f>
        <v>2.333E-2</v>
      </c>
      <c r="J38">
        <f t="shared" si="5"/>
        <v>0.74096180312285931</v>
      </c>
      <c r="L38">
        <f>(1+I38-$S$3)^(-H38)</f>
        <v>0.78967611534683879</v>
      </c>
      <c r="M38">
        <f t="shared" si="2"/>
        <v>0</v>
      </c>
      <c r="S38">
        <f>IF($H38=$J$4,$C$7*$H$7,0)</f>
        <v>0</v>
      </c>
      <c r="Y38" s="11">
        <f t="shared" si="3"/>
        <v>0.625</v>
      </c>
    </row>
    <row r="39" spans="1:25" x14ac:dyDescent="0.2">
      <c r="A39">
        <v>27</v>
      </c>
      <c r="B39">
        <f t="shared" si="0"/>
        <v>13.5</v>
      </c>
      <c r="C39">
        <f>'RC; Spot Rates &amp; Coupon Rates'!D30</f>
        <v>1.2710000000000001E-2</v>
      </c>
      <c r="D39">
        <f t="shared" si="4"/>
        <v>0.8432399446326404</v>
      </c>
      <c r="G39">
        <v>27</v>
      </c>
      <c r="H39">
        <f t="shared" si="1"/>
        <v>13.5</v>
      </c>
      <c r="I39" s="11">
        <f>'RC; Spot Rates &amp; Coupon Rates'!D60 +$S$3</f>
        <v>2.3280000000000002E-2</v>
      </c>
      <c r="J39">
        <f t="shared" si="5"/>
        <v>0.73295015324123569</v>
      </c>
      <c r="L39">
        <f>(1+I39-$S$3)^(-H39)</f>
        <v>0.78305562296902942</v>
      </c>
      <c r="M39">
        <f t="shared" si="2"/>
        <v>0</v>
      </c>
      <c r="S39">
        <f>IF($H39=$J$4,$C$7*$H$7,0)</f>
        <v>0</v>
      </c>
      <c r="Y39" s="11">
        <f t="shared" si="3"/>
        <v>0.625</v>
      </c>
    </row>
    <row r="40" spans="1:25" x14ac:dyDescent="0.2">
      <c r="A40">
        <v>28</v>
      </c>
      <c r="B40">
        <f t="shared" si="0"/>
        <v>14</v>
      </c>
      <c r="C40">
        <f>'RC; Spot Rates &amp; Coupon Rates'!D31</f>
        <v>1.336E-2</v>
      </c>
      <c r="D40">
        <f t="shared" si="4"/>
        <v>0.83043834532372907</v>
      </c>
      <c r="G40">
        <v>28</v>
      </c>
      <c r="H40">
        <f t="shared" si="1"/>
        <v>14</v>
      </c>
      <c r="I40" s="11">
        <f>'RC; Spot Rates &amp; Coupon Rates'!D61 +$S$3</f>
        <v>2.3190000000000002E-2</v>
      </c>
      <c r="J40">
        <f t="shared" si="5"/>
        <v>0.72545751234870481</v>
      </c>
      <c r="L40">
        <f>(1+I40-$S$3)^(-H40)</f>
        <v>0.77695598577320113</v>
      </c>
      <c r="M40">
        <f t="shared" si="2"/>
        <v>0</v>
      </c>
      <c r="S40">
        <f>IF($H40=$J$4,$C$7*$H$7,0)</f>
        <v>0</v>
      </c>
      <c r="Y40" s="11">
        <f t="shared" si="3"/>
        <v>0.625</v>
      </c>
    </row>
    <row r="41" spans="1:25" x14ac:dyDescent="0.2">
      <c r="A41">
        <v>29</v>
      </c>
      <c r="B41">
        <f t="shared" si="0"/>
        <v>14.5</v>
      </c>
      <c r="C41">
        <f>'RC; Spot Rates &amp; Coupon Rates'!D32</f>
        <v>1.3990000000000001E-2</v>
      </c>
      <c r="D41">
        <f t="shared" si="4"/>
        <v>0.81754516811710898</v>
      </c>
      <c r="G41">
        <v>29</v>
      </c>
      <c r="H41">
        <f t="shared" si="1"/>
        <v>14.5</v>
      </c>
      <c r="I41" s="11">
        <f>'RC; Spot Rates &amp; Coupon Rates'!D62 +$S$3</f>
        <v>2.3100000000000002E-2</v>
      </c>
      <c r="J41">
        <f t="shared" si="5"/>
        <v>0.71810470520472924</v>
      </c>
      <c r="L41">
        <f>(1+I41-$S$3)^(-H41)</f>
        <v>0.77097209109088094</v>
      </c>
      <c r="M41">
        <f t="shared" si="2"/>
        <v>0</v>
      </c>
      <c r="S41">
        <f>IF($H41=$J$4,$C$7*$H$7,0)</f>
        <v>0</v>
      </c>
      <c r="Y41" s="11">
        <f t="shared" si="3"/>
        <v>0.625</v>
      </c>
    </row>
    <row r="42" spans="1:25" x14ac:dyDescent="0.2">
      <c r="A42" s="12">
        <v>30</v>
      </c>
      <c r="B42" s="12">
        <f t="shared" si="0"/>
        <v>15</v>
      </c>
      <c r="C42" s="12">
        <f>'RC; Spot Rates &amp; Coupon Rates'!D33</f>
        <v>1.4370000000000001E-2</v>
      </c>
      <c r="D42" s="12">
        <f t="shared" si="4"/>
        <v>0.80733550633211193</v>
      </c>
      <c r="F42" s="11"/>
      <c r="G42">
        <v>30</v>
      </c>
      <c r="H42">
        <f t="shared" si="1"/>
        <v>15</v>
      </c>
      <c r="I42" s="11">
        <f>'RC; Spot Rates &amp; Coupon Rates'!D63 +$S$3</f>
        <v>2.3010000000000003E-2</v>
      </c>
      <c r="J42">
        <f t="shared" si="5"/>
        <v>0.71088903420683325</v>
      </c>
      <c r="L42">
        <f>(1+I42-$S$3)^(-H42)</f>
        <v>0.76510200135303652</v>
      </c>
      <c r="M42">
        <f t="shared" si="2"/>
        <v>0</v>
      </c>
      <c r="S42">
        <f>IF($H42=$J$4,$C$7*$H$7,0)</f>
        <v>0</v>
      </c>
      <c r="Y42" s="11">
        <f t="shared" si="3"/>
        <v>100.625</v>
      </c>
    </row>
    <row r="43" spans="1:25" x14ac:dyDescent="0.2">
      <c r="A43">
        <v>31</v>
      </c>
      <c r="B43">
        <f t="shared" si="0"/>
        <v>15.5</v>
      </c>
      <c r="C43">
        <f>'RC; Spot Rates &amp; Coupon Rates'!D34</f>
        <v>1.4760000000000001E-2</v>
      </c>
      <c r="D43">
        <f t="shared" si="4"/>
        <v>0.79683469108527316</v>
      </c>
      <c r="I43" s="11"/>
    </row>
    <row r="44" spans="1:25" x14ac:dyDescent="0.2">
      <c r="A44">
        <v>32</v>
      </c>
      <c r="B44">
        <f t="shared" si="0"/>
        <v>16</v>
      </c>
      <c r="C44">
        <f>'RC; Spot Rates &amp; Coupon Rates'!D35</f>
        <v>1.5140000000000001E-2</v>
      </c>
      <c r="D44">
        <f t="shared" si="4"/>
        <v>0.78629397359870856</v>
      </c>
    </row>
    <row r="45" spans="1:25" x14ac:dyDescent="0.2">
      <c r="A45">
        <v>33</v>
      </c>
      <c r="B45">
        <f t="shared" si="0"/>
        <v>16.5</v>
      </c>
      <c r="C45">
        <f>'RC; Spot Rates &amp; Coupon Rates'!D36</f>
        <v>1.54E-2</v>
      </c>
      <c r="D45">
        <f t="shared" si="4"/>
        <v>0.77711783348619012</v>
      </c>
    </row>
    <row r="46" spans="1:25" x14ac:dyDescent="0.2">
      <c r="A46">
        <v>34</v>
      </c>
      <c r="B46">
        <f t="shared" si="0"/>
        <v>17</v>
      </c>
      <c r="C46">
        <f>'RC; Spot Rates &amp; Coupon Rates'!D37</f>
        <v>1.566E-2</v>
      </c>
      <c r="D46">
        <f t="shared" si="4"/>
        <v>0.76785297176917167</v>
      </c>
    </row>
    <row r="47" spans="1:25" x14ac:dyDescent="0.2">
      <c r="A47">
        <v>35</v>
      </c>
      <c r="B47">
        <f t="shared" si="0"/>
        <v>17.5</v>
      </c>
      <c r="C47">
        <f>'RC; Spot Rates &amp; Coupon Rates'!D38</f>
        <v>1.592E-2</v>
      </c>
      <c r="D47">
        <f t="shared" si="4"/>
        <v>0.75850521619765987</v>
      </c>
    </row>
    <row r="48" spans="1:25" x14ac:dyDescent="0.2">
      <c r="A48">
        <v>36</v>
      </c>
      <c r="B48">
        <f t="shared" si="0"/>
        <v>18</v>
      </c>
      <c r="C48">
        <f>'RC; Spot Rates &amp; Coupon Rates'!D39</f>
        <v>1.618E-2</v>
      </c>
      <c r="D48">
        <f t="shared" si="4"/>
        <v>0.74908038454283199</v>
      </c>
    </row>
    <row r="49" spans="1:4" x14ac:dyDescent="0.2">
      <c r="A49">
        <v>37</v>
      </c>
      <c r="B49">
        <f t="shared" si="0"/>
        <v>18.5</v>
      </c>
      <c r="C49">
        <f>'RC; Spot Rates &amp; Coupon Rates'!D40</f>
        <v>1.6420000000000001E-2</v>
      </c>
      <c r="D49">
        <f t="shared" si="4"/>
        <v>0.73985355064040448</v>
      </c>
    </row>
    <row r="50" spans="1:4" x14ac:dyDescent="0.2">
      <c r="A50">
        <v>38</v>
      </c>
      <c r="B50">
        <f t="shared" si="0"/>
        <v>19</v>
      </c>
      <c r="C50">
        <f>'RC; Spot Rates &amp; Coupon Rates'!D41</f>
        <v>1.6639999999999999E-2</v>
      </c>
      <c r="D50">
        <f t="shared" si="4"/>
        <v>0.73084171861423175</v>
      </c>
    </row>
    <row r="51" spans="1:4" x14ac:dyDescent="0.2">
      <c r="A51">
        <v>39</v>
      </c>
      <c r="B51">
        <f t="shared" si="0"/>
        <v>19.5</v>
      </c>
      <c r="C51">
        <f>'RC; Spot Rates &amp; Coupon Rates'!D42</f>
        <v>1.687E-2</v>
      </c>
      <c r="D51">
        <f t="shared" si="4"/>
        <v>0.72164568748153446</v>
      </c>
    </row>
    <row r="52" spans="1:4" x14ac:dyDescent="0.2">
      <c r="A52">
        <v>40</v>
      </c>
      <c r="B52">
        <f t="shared" si="0"/>
        <v>20</v>
      </c>
      <c r="C52">
        <f>'RC; Spot Rates &amp; Coupon Rates'!D43</f>
        <v>1.703E-2</v>
      </c>
      <c r="D52">
        <f t="shared" si="4"/>
        <v>0.71338623360228071</v>
      </c>
    </row>
    <row r="53" spans="1:4" x14ac:dyDescent="0.2">
      <c r="A53">
        <v>41</v>
      </c>
      <c r="B53">
        <f t="shared" si="0"/>
        <v>20.5</v>
      </c>
      <c r="C53">
        <f>'RC; Spot Rates &amp; Coupon Rates'!D44</f>
        <v>1.7139999999999999E-2</v>
      </c>
      <c r="D53">
        <f t="shared" si="4"/>
        <v>0.70582162359820289</v>
      </c>
    </row>
    <row r="54" spans="1:4" x14ac:dyDescent="0.2">
      <c r="A54">
        <v>42</v>
      </c>
      <c r="B54">
        <f t="shared" si="0"/>
        <v>21</v>
      </c>
      <c r="C54">
        <f>'RC; Spot Rates &amp; Coupon Rates'!D45</f>
        <v>1.7260000000000001E-2</v>
      </c>
      <c r="D54">
        <f t="shared" si="4"/>
        <v>0.69811774327405463</v>
      </c>
    </row>
    <row r="55" spans="1:4" x14ac:dyDescent="0.2">
      <c r="A55">
        <v>43</v>
      </c>
      <c r="B55">
        <f t="shared" si="0"/>
        <v>21.5</v>
      </c>
      <c r="C55">
        <f>'RC; Spot Rates &amp; Coupon Rates'!D46</f>
        <v>1.738E-2</v>
      </c>
      <c r="D55">
        <f t="shared" si="4"/>
        <v>0.69041670172854885</v>
      </c>
    </row>
    <row r="56" spans="1:4" x14ac:dyDescent="0.2">
      <c r="A56">
        <v>44</v>
      </c>
      <c r="B56">
        <f t="shared" si="0"/>
        <v>22</v>
      </c>
      <c r="C56">
        <f>'RC; Spot Rates &amp; Coupon Rates'!D47</f>
        <v>1.7510000000000001E-2</v>
      </c>
      <c r="D56">
        <f t="shared" si="4"/>
        <v>0.68257268562102558</v>
      </c>
    </row>
    <row r="57" spans="1:4" x14ac:dyDescent="0.2">
      <c r="A57">
        <v>45</v>
      </c>
      <c r="B57">
        <f t="shared" si="0"/>
        <v>22.5</v>
      </c>
      <c r="C57">
        <f>'RC; Spot Rates &amp; Coupon Rates'!D48</f>
        <v>1.7639999999999999E-2</v>
      </c>
      <c r="D57">
        <f t="shared" si="4"/>
        <v>0.67473181871507115</v>
      </c>
    </row>
    <row r="58" spans="1:4" x14ac:dyDescent="0.2">
      <c r="A58">
        <v>46</v>
      </c>
      <c r="B58">
        <f t="shared" si="0"/>
        <v>23</v>
      </c>
      <c r="C58">
        <f>'RC; Spot Rates &amp; Coupon Rates'!D49</f>
        <v>1.7850000000000001E-2</v>
      </c>
      <c r="D58">
        <f t="shared" si="4"/>
        <v>0.66569153978187534</v>
      </c>
    </row>
    <row r="59" spans="1:4" x14ac:dyDescent="0.2">
      <c r="A59">
        <v>47</v>
      </c>
      <c r="B59">
        <f t="shared" si="0"/>
        <v>23.5</v>
      </c>
      <c r="C59">
        <f>'RC; Spot Rates &amp; Coupon Rates'!D50</f>
        <v>1.7930000000000001E-2</v>
      </c>
      <c r="D59">
        <f t="shared" si="4"/>
        <v>0.65861106598209518</v>
      </c>
    </row>
    <row r="60" spans="1:4" x14ac:dyDescent="0.2">
      <c r="A60">
        <v>48</v>
      </c>
      <c r="B60">
        <f t="shared" si="0"/>
        <v>24</v>
      </c>
      <c r="C60">
        <f>'RC; Spot Rates &amp; Coupon Rates'!D51</f>
        <v>1.7919999999999998E-2</v>
      </c>
      <c r="D60">
        <f t="shared" si="4"/>
        <v>0.6529387774715083</v>
      </c>
    </row>
    <row r="61" spans="1:4" x14ac:dyDescent="0.2">
      <c r="A61">
        <v>49</v>
      </c>
      <c r="B61">
        <f t="shared" si="0"/>
        <v>24.5</v>
      </c>
      <c r="C61">
        <f>'RC; Spot Rates &amp; Coupon Rates'!D52</f>
        <v>1.7919999999999998E-2</v>
      </c>
      <c r="D61">
        <f t="shared" si="4"/>
        <v>0.64716591841415871</v>
      </c>
    </row>
    <row r="62" spans="1:4" x14ac:dyDescent="0.2">
      <c r="A62">
        <v>50</v>
      </c>
      <c r="B62">
        <f t="shared" si="0"/>
        <v>25</v>
      </c>
      <c r="C62">
        <f>'RC; Spot Rates &amp; Coupon Rates'!D53</f>
        <v>1.7909999999999999E-2</v>
      </c>
      <c r="D62">
        <f t="shared" si="4"/>
        <v>0.64160165727960317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RC; Spot Rates &amp; Coupon Rates</vt:lpstr>
      <vt:lpstr>Q1a</vt:lpstr>
      <vt:lpstr>Q1b</vt:lpstr>
      <vt:lpstr>Q1c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Kwetsi Mthetho</dc:creator>
  <cp:lastModifiedBy>Kwetsi Mthetho</cp:lastModifiedBy>
  <dcterms:created xsi:type="dcterms:W3CDTF">2025-07-31T08:01:42Z</dcterms:created>
  <dcterms:modified xsi:type="dcterms:W3CDTF">2025-08-03T13:06:01Z</dcterms:modified>
</cp:coreProperties>
</file>