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xr:revisionPtr revIDLastSave="0" documentId="13_ncr:1_{8EB61AA6-A689-43E0-896B-E5CF5DDA95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estra 1 - Exponencial" sheetId="4" r:id="rId1"/>
    <sheet name="Muestra 2 - Normal" sheetId="1" r:id="rId2"/>
  </sheets>
  <definedNames>
    <definedName name="_xlchart.v1.0" hidden="1">'Muestra 1 - Exponencial'!$C$3:$C$221</definedName>
    <definedName name="_xlchart.v1.1" hidden="1">'Muestra 2 - Normal'!$B$3:$B$290</definedName>
    <definedName name="ancho" localSheetId="0">'Muestra 1 - Exponencial'!$G$8</definedName>
    <definedName name="ancho" localSheetId="1">'Muestra 2 - Normal'!$G$8</definedName>
    <definedName name="desviacion" localSheetId="1">'Muestra 2 - Normal'!$G$11</definedName>
    <definedName name="lambda" localSheetId="0">'Muestra 1 - Exponencial'!$G$11</definedName>
    <definedName name="maximo" localSheetId="1">'Muestra 2 - Normal'!$G$6</definedName>
    <definedName name="media" localSheetId="1">'Muestra 2 - Normal'!$G$10</definedName>
    <definedName name="Minimo" localSheetId="1">'Muestra 2 - Normal'!$G$5</definedName>
    <definedName name="N" localSheetId="0">'Muestra 1 - Exponencial'!$G$2</definedName>
    <definedName name="N" localSheetId="1">'Muestra 2 - Normal'!$G$2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1" i="1" l="1"/>
  <c r="C3" i="1"/>
  <c r="O61" i="4"/>
  <c r="I29" i="4"/>
  <c r="O60" i="4"/>
  <c r="O59" i="4"/>
  <c r="O58" i="4"/>
  <c r="O57" i="4"/>
  <c r="O56" i="4"/>
  <c r="O55" i="4"/>
  <c r="O54" i="4"/>
  <c r="O53" i="4"/>
  <c r="O51" i="4"/>
  <c r="O50" i="4"/>
  <c r="O49" i="4"/>
  <c r="O48" i="4"/>
  <c r="O47" i="4"/>
  <c r="L60" i="4"/>
  <c r="M60" i="4" s="1"/>
  <c r="M48" i="4"/>
  <c r="M49" i="4"/>
  <c r="M50" i="4"/>
  <c r="M51" i="4"/>
  <c r="M52" i="4"/>
  <c r="M53" i="4"/>
  <c r="M54" i="4"/>
  <c r="M55" i="4"/>
  <c r="M56" i="4"/>
  <c r="M57" i="4"/>
  <c r="M58" i="4"/>
  <c r="M59" i="4"/>
  <c r="L48" i="4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K48" i="4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M47" i="4"/>
  <c r="K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47" i="4"/>
  <c r="L47" i="4"/>
  <c r="H15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47" i="4"/>
  <c r="F47" i="4"/>
  <c r="G48" i="4"/>
  <c r="G8" i="4"/>
  <c r="F28" i="4"/>
  <c r="F17" i="4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16" i="4"/>
  <c r="O52" i="4" l="1"/>
  <c r="G2" i="4" l="1"/>
  <c r="P40" i="4"/>
  <c r="F35" i="4" l="1"/>
  <c r="F36" i="4"/>
  <c r="F37" i="4"/>
  <c r="F38" i="4"/>
  <c r="F34" i="4"/>
  <c r="E35" i="4"/>
  <c r="E36" i="4"/>
  <c r="E37" i="4"/>
  <c r="E38" i="4"/>
  <c r="E39" i="4"/>
  <c r="E40" i="4"/>
  <c r="E34" i="4"/>
  <c r="G15" i="4" a="1"/>
  <c r="G15" i="4" s="1"/>
  <c r="G5" i="4"/>
  <c r="G6" i="4"/>
  <c r="G10" i="4"/>
  <c r="G11" i="4" s="1"/>
  <c r="G34" i="4" l="1"/>
  <c r="G47" i="4"/>
  <c r="H21" i="4"/>
  <c r="I21" i="4" s="1"/>
  <c r="H28" i="4"/>
  <c r="H27" i="4"/>
  <c r="H19" i="4"/>
  <c r="H26" i="4"/>
  <c r="H18" i="4"/>
  <c r="H24" i="4"/>
  <c r="H22" i="4"/>
  <c r="H20" i="4"/>
  <c r="H25" i="4"/>
  <c r="H17" i="4"/>
  <c r="H16" i="4"/>
  <c r="I16" i="4" s="1"/>
  <c r="H23" i="4"/>
  <c r="G21" i="4"/>
  <c r="G53" i="4" s="1"/>
  <c r="G28" i="4"/>
  <c r="G60" i="4" s="1"/>
  <c r="G19" i="4"/>
  <c r="G26" i="4"/>
  <c r="G58" i="4" s="1"/>
  <c r="G18" i="4"/>
  <c r="G25" i="4"/>
  <c r="G57" i="4" s="1"/>
  <c r="G17" i="4"/>
  <c r="G20" i="4"/>
  <c r="G52" i="4" s="1"/>
  <c r="G27" i="4"/>
  <c r="G59" i="4" s="1"/>
  <c r="G24" i="4"/>
  <c r="G56" i="4" s="1"/>
  <c r="G16" i="4"/>
  <c r="G22" i="4"/>
  <c r="G54" i="4" s="1"/>
  <c r="G23" i="4"/>
  <c r="G55" i="4" s="1"/>
  <c r="G29" i="4" l="1"/>
  <c r="G38" i="4"/>
  <c r="G51" i="4"/>
  <c r="G37" i="4"/>
  <c r="G50" i="4"/>
  <c r="G35" i="4"/>
  <c r="G36" i="4"/>
  <c r="G49" i="4"/>
  <c r="G40" i="4"/>
  <c r="G39" i="4"/>
  <c r="I25" i="4"/>
  <c r="I24" i="4"/>
  <c r="I15" i="4"/>
  <c r="H47" i="4" s="1"/>
  <c r="H61" i="4" s="1"/>
  <c r="I18" i="4"/>
  <c r="I28" i="4"/>
  <c r="I22" i="4"/>
  <c r="I23" i="4"/>
  <c r="I26" i="4"/>
  <c r="I19" i="4"/>
  <c r="H38" i="4" s="1"/>
  <c r="I38" i="4" s="1"/>
  <c r="I20" i="4"/>
  <c r="H39" i="4" s="1"/>
  <c r="H35" i="4"/>
  <c r="I17" i="4"/>
  <c r="I27" i="4"/>
  <c r="G6" i="1"/>
  <c r="G5" i="1"/>
  <c r="G2" i="1"/>
  <c r="I39" i="4" l="1"/>
  <c r="G61" i="4"/>
  <c r="I35" i="4"/>
  <c r="H37" i="4"/>
  <c r="I37" i="4" s="1"/>
  <c r="H34" i="4"/>
  <c r="I34" i="4" s="1"/>
  <c r="J34" i="4" s="1"/>
  <c r="H36" i="4"/>
  <c r="I36" i="4" s="1"/>
  <c r="H40" i="4"/>
  <c r="I40" i="4" s="1"/>
  <c r="G10" i="1"/>
  <c r="N53" i="1"/>
  <c r="G8" i="1"/>
  <c r="E15" i="1" a="1"/>
  <c r="E15" i="1" s="1"/>
  <c r="J35" i="4" l="1"/>
  <c r="J36" i="4" s="1"/>
  <c r="J37" i="4" s="1"/>
  <c r="J38" i="4" s="1"/>
  <c r="J39" i="4" s="1"/>
  <c r="J40" i="4" s="1"/>
  <c r="C79" i="1"/>
  <c r="C168" i="1"/>
  <c r="C282" i="1"/>
  <c r="C104" i="1"/>
  <c r="C257" i="1"/>
  <c r="C215" i="1"/>
  <c r="C83" i="1"/>
  <c r="C246" i="1"/>
  <c r="C9" i="1"/>
  <c r="C40" i="1"/>
  <c r="C170" i="1"/>
  <c r="C18" i="1"/>
  <c r="C67" i="1"/>
  <c r="C145" i="1"/>
  <c r="C54" i="1"/>
  <c r="C109" i="1"/>
  <c r="C280" i="1"/>
  <c r="C32" i="1"/>
  <c r="C146" i="1"/>
  <c r="C179" i="1"/>
  <c r="C175" i="1"/>
  <c r="C110" i="1"/>
  <c r="C186" i="1"/>
  <c r="C37" i="1"/>
  <c r="C211" i="1"/>
  <c r="C194" i="1"/>
  <c r="C264" i="1"/>
  <c r="C152" i="1"/>
  <c r="C88" i="1"/>
  <c r="C24" i="1"/>
  <c r="C19" i="1"/>
  <c r="C138" i="1"/>
  <c r="C265" i="1"/>
  <c r="C97" i="1"/>
  <c r="C147" i="1"/>
  <c r="C210" i="1"/>
  <c r="C209" i="1"/>
  <c r="C103" i="1"/>
  <c r="C230" i="1"/>
  <c r="C166" i="1"/>
  <c r="C102" i="1"/>
  <c r="C38" i="1"/>
  <c r="C107" i="1"/>
  <c r="C178" i="1"/>
  <c r="C193" i="1"/>
  <c r="C151" i="1"/>
  <c r="C229" i="1"/>
  <c r="C255" i="1"/>
  <c r="C118" i="1"/>
  <c r="C279" i="1"/>
  <c r="C160" i="1"/>
  <c r="C51" i="1"/>
  <c r="C121" i="1"/>
  <c r="C233" i="1"/>
  <c r="C174" i="1"/>
  <c r="C139" i="1"/>
  <c r="C199" i="1"/>
  <c r="C275" i="1"/>
  <c r="C129" i="1"/>
  <c r="C232" i="1"/>
  <c r="C144" i="1"/>
  <c r="C80" i="1"/>
  <c r="C16" i="1"/>
  <c r="C290" i="1"/>
  <c r="C114" i="1"/>
  <c r="C241" i="1"/>
  <c r="C73" i="1"/>
  <c r="C115" i="1"/>
  <c r="C162" i="1"/>
  <c r="C185" i="1"/>
  <c r="C286" i="1"/>
  <c r="C222" i="1"/>
  <c r="C158" i="1"/>
  <c r="C94" i="1"/>
  <c r="C30" i="1"/>
  <c r="C59" i="1"/>
  <c r="C154" i="1"/>
  <c r="C169" i="1"/>
  <c r="C135" i="1"/>
  <c r="C221" i="1"/>
  <c r="C15" i="1"/>
  <c r="C182" i="1"/>
  <c r="C171" i="1"/>
  <c r="C277" i="1"/>
  <c r="C35" i="1"/>
  <c r="C96" i="1"/>
  <c r="C289" i="1"/>
  <c r="C242" i="1"/>
  <c r="C238" i="1"/>
  <c r="C46" i="1"/>
  <c r="C281" i="1"/>
  <c r="C253" i="1"/>
  <c r="C187" i="1"/>
  <c r="C105" i="1"/>
  <c r="C216" i="1"/>
  <c r="C136" i="1"/>
  <c r="C72" i="1"/>
  <c r="C8" i="1"/>
  <c r="C266" i="1"/>
  <c r="C90" i="1"/>
  <c r="C225" i="1"/>
  <c r="C41" i="1"/>
  <c r="C91" i="1"/>
  <c r="C122" i="1"/>
  <c r="C153" i="1"/>
  <c r="C278" i="1"/>
  <c r="C214" i="1"/>
  <c r="C150" i="1"/>
  <c r="C86" i="1"/>
  <c r="C22" i="1"/>
  <c r="C11" i="1"/>
  <c r="C130" i="1"/>
  <c r="C137" i="1"/>
  <c r="C119" i="1"/>
  <c r="C213" i="1"/>
  <c r="C276" i="1"/>
  <c r="C218" i="1"/>
  <c r="C163" i="1"/>
  <c r="C200" i="1"/>
  <c r="C64" i="1"/>
  <c r="C250" i="1"/>
  <c r="C201" i="1"/>
  <c r="C75" i="1"/>
  <c r="C65" i="1"/>
  <c r="C270" i="1"/>
  <c r="C142" i="1"/>
  <c r="C14" i="1"/>
  <c r="C106" i="1"/>
  <c r="C181" i="1"/>
  <c r="C131" i="1"/>
  <c r="C57" i="1"/>
  <c r="C184" i="1"/>
  <c r="C120" i="1"/>
  <c r="C56" i="1"/>
  <c r="C155" i="1"/>
  <c r="C226" i="1"/>
  <c r="C58" i="1"/>
  <c r="C177" i="1"/>
  <c r="C240" i="1"/>
  <c r="C43" i="1"/>
  <c r="C10" i="1"/>
  <c r="C271" i="1"/>
  <c r="C262" i="1"/>
  <c r="C198" i="1"/>
  <c r="C134" i="1"/>
  <c r="C70" i="1"/>
  <c r="C6" i="1"/>
  <c r="C258" i="1"/>
  <c r="C98" i="1"/>
  <c r="C256" i="1"/>
  <c r="C7" i="1"/>
  <c r="C149" i="1"/>
  <c r="C66" i="1"/>
  <c r="C81" i="1"/>
  <c r="C128" i="1"/>
  <c r="C203" i="1"/>
  <c r="C74" i="1"/>
  <c r="C25" i="1"/>
  <c r="C42" i="1"/>
  <c r="C206" i="1"/>
  <c r="C78" i="1"/>
  <c r="C274" i="1"/>
  <c r="C49" i="1"/>
  <c r="C55" i="1"/>
  <c r="C99" i="1"/>
  <c r="C33" i="1"/>
  <c r="C176" i="1"/>
  <c r="C112" i="1"/>
  <c r="C48" i="1"/>
  <c r="C123" i="1"/>
  <c r="C202" i="1"/>
  <c r="C34" i="1"/>
  <c r="C161" i="1"/>
  <c r="C263" i="1"/>
  <c r="C27" i="1"/>
  <c r="C273" i="1"/>
  <c r="C239" i="1"/>
  <c r="C254" i="1"/>
  <c r="C190" i="1"/>
  <c r="C126" i="1"/>
  <c r="C62" i="1"/>
  <c r="C195" i="1"/>
  <c r="C234" i="1"/>
  <c r="C82" i="1"/>
  <c r="C208" i="1"/>
  <c r="C285" i="1"/>
  <c r="C133" i="1"/>
  <c r="C50" i="1"/>
  <c r="C113" i="1"/>
  <c r="C247" i="1"/>
  <c r="C95" i="1"/>
  <c r="C269" i="1"/>
  <c r="C205" i="1"/>
  <c r="C101" i="1"/>
  <c r="C260" i="1"/>
  <c r="C26" i="1"/>
  <c r="C89" i="1"/>
  <c r="C223" i="1"/>
  <c r="C71" i="1"/>
  <c r="C261" i="1"/>
  <c r="C197" i="1"/>
  <c r="C85" i="1"/>
  <c r="C148" i="1"/>
  <c r="C249" i="1"/>
  <c r="C17" i="1"/>
  <c r="C191" i="1"/>
  <c r="C39" i="1"/>
  <c r="C245" i="1"/>
  <c r="C173" i="1"/>
  <c r="C248" i="1"/>
  <c r="C217" i="1"/>
  <c r="C288" i="1"/>
  <c r="C167" i="1"/>
  <c r="C23" i="1"/>
  <c r="C237" i="1"/>
  <c r="C165" i="1"/>
  <c r="C192" i="1"/>
  <c r="C132" i="1"/>
  <c r="C141" i="1"/>
  <c r="C53" i="1"/>
  <c r="C159" i="1"/>
  <c r="C228" i="1"/>
  <c r="C100" i="1"/>
  <c r="C127" i="1"/>
  <c r="C212" i="1"/>
  <c r="C84" i="1"/>
  <c r="C189" i="1"/>
  <c r="C125" i="1"/>
  <c r="C29" i="1"/>
  <c r="C111" i="1"/>
  <c r="C204" i="1"/>
  <c r="C76" i="1"/>
  <c r="C117" i="1"/>
  <c r="C21" i="1"/>
  <c r="C87" i="1"/>
  <c r="C196" i="1"/>
  <c r="C68" i="1"/>
  <c r="C164" i="1"/>
  <c r="C157" i="1"/>
  <c r="C93" i="1"/>
  <c r="C287" i="1"/>
  <c r="C268" i="1"/>
  <c r="C140" i="1"/>
  <c r="C77" i="1"/>
  <c r="C13" i="1"/>
  <c r="C231" i="1"/>
  <c r="C63" i="1"/>
  <c r="C252" i="1"/>
  <c r="C188" i="1"/>
  <c r="C124" i="1"/>
  <c r="C60" i="1"/>
  <c r="C69" i="1"/>
  <c r="C5" i="1"/>
  <c r="C207" i="1"/>
  <c r="C47" i="1"/>
  <c r="C244" i="1"/>
  <c r="C180" i="1"/>
  <c r="C116" i="1"/>
  <c r="C44" i="1"/>
  <c r="C61" i="1"/>
  <c r="C272" i="1"/>
  <c r="C183" i="1"/>
  <c r="C31" i="1"/>
  <c r="C236" i="1"/>
  <c r="C172" i="1"/>
  <c r="C108" i="1"/>
  <c r="C20" i="1"/>
  <c r="C45" i="1"/>
  <c r="C224" i="1"/>
  <c r="C143" i="1"/>
  <c r="C284" i="1"/>
  <c r="C220" i="1"/>
  <c r="C156" i="1"/>
  <c r="C92" i="1"/>
  <c r="C12" i="1"/>
  <c r="C243" i="1"/>
  <c r="C259" i="1"/>
  <c r="C219" i="1"/>
  <c r="C52" i="1"/>
  <c r="C4" i="1"/>
  <c r="C283" i="1"/>
  <c r="C251" i="1"/>
  <c r="C267" i="1"/>
  <c r="C36" i="1"/>
  <c r="C227" i="1"/>
  <c r="C28" i="1"/>
  <c r="C235" i="1"/>
  <c r="F15" i="1"/>
  <c r="F29" i="1" s="1"/>
  <c r="F44" i="1" s="1"/>
  <c r="E29" i="1"/>
  <c r="E44" i="1" s="1"/>
  <c r="G11" i="1" l="1"/>
  <c r="I15" i="1" s="1"/>
  <c r="J44" i="1" s="1"/>
  <c r="E16" i="1"/>
  <c r="G15" i="1"/>
  <c r="F16" i="1"/>
  <c r="F30" i="1" s="1"/>
  <c r="F45" i="1" s="1"/>
  <c r="L44" i="1" l="1"/>
  <c r="G16" i="1"/>
  <c r="I16" i="1" s="1"/>
  <c r="E17" i="1"/>
  <c r="E31" i="1" s="1"/>
  <c r="E46" i="1" s="1"/>
  <c r="F17" i="1"/>
  <c r="F31" i="1" s="1"/>
  <c r="F46" i="1" s="1"/>
  <c r="E30" i="1"/>
  <c r="E45" i="1" s="1"/>
  <c r="J15" i="1" l="1"/>
  <c r="H29" i="1" s="1"/>
  <c r="J16" i="1"/>
  <c r="H30" i="1" s="1"/>
  <c r="H45" i="1" s="1"/>
  <c r="J45" i="1"/>
  <c r="L45" i="1" s="1"/>
  <c r="E18" i="1"/>
  <c r="E32" i="1" s="1"/>
  <c r="E47" i="1" s="1"/>
  <c r="F18" i="1"/>
  <c r="F32" i="1" s="1"/>
  <c r="F47" i="1" s="1"/>
  <c r="G17" i="1"/>
  <c r="I17" i="1" s="1"/>
  <c r="H44" i="1" l="1"/>
  <c r="I29" i="1"/>
  <c r="J29" i="1" s="1"/>
  <c r="J17" i="1"/>
  <c r="H31" i="1" s="1"/>
  <c r="H46" i="1" s="1"/>
  <c r="J46" i="1"/>
  <c r="L46" i="1" s="1"/>
  <c r="G18" i="1"/>
  <c r="I18" i="1" s="1"/>
  <c r="F19" i="1"/>
  <c r="F33" i="1" s="1"/>
  <c r="F48" i="1" s="1"/>
  <c r="E19" i="1"/>
  <c r="E33" i="1" s="1"/>
  <c r="E48" i="1" s="1"/>
  <c r="J18" i="1" l="1"/>
  <c r="H32" i="1" s="1"/>
  <c r="H47" i="1" s="1"/>
  <c r="J47" i="1"/>
  <c r="L47" i="1" s="1"/>
  <c r="F20" i="1"/>
  <c r="F34" i="1" s="1"/>
  <c r="F49" i="1" s="1"/>
  <c r="G19" i="1"/>
  <c r="I19" i="1" s="1"/>
  <c r="E20" i="1"/>
  <c r="E34" i="1" s="1"/>
  <c r="E49" i="1" s="1"/>
  <c r="J19" i="1" l="1"/>
  <c r="H33" i="1" s="1"/>
  <c r="H48" i="1" s="1"/>
  <c r="J48" i="1"/>
  <c r="L48" i="1" s="1"/>
  <c r="F21" i="1"/>
  <c r="F35" i="1" s="1"/>
  <c r="F50" i="1" s="1"/>
  <c r="E21" i="1"/>
  <c r="E35" i="1" s="1"/>
  <c r="E50" i="1" s="1"/>
  <c r="G20" i="1"/>
  <c r="I20" i="1" s="1"/>
  <c r="J20" i="1" l="1"/>
  <c r="H34" i="1" s="1"/>
  <c r="H49" i="1" s="1"/>
  <c r="J49" i="1"/>
  <c r="L49" i="1" s="1"/>
  <c r="F22" i="1"/>
  <c r="F36" i="1" s="1"/>
  <c r="F51" i="1" s="1"/>
  <c r="E22" i="1"/>
  <c r="E36" i="1" s="1"/>
  <c r="E51" i="1" s="1"/>
  <c r="G21" i="1"/>
  <c r="I21" i="1" s="1"/>
  <c r="J21" i="1" l="1"/>
  <c r="H35" i="1" s="1"/>
  <c r="H50" i="1" s="1"/>
  <c r="J50" i="1"/>
  <c r="L50" i="1" s="1"/>
  <c r="G22" i="1"/>
  <c r="I22" i="1" s="1"/>
  <c r="F23" i="1"/>
  <c r="F37" i="1" s="1"/>
  <c r="F52" i="1" s="1"/>
  <c r="E23" i="1"/>
  <c r="E37" i="1" s="1"/>
  <c r="E52" i="1" s="1"/>
  <c r="J22" i="1" l="1"/>
  <c r="H36" i="1" s="1"/>
  <c r="H51" i="1" s="1"/>
  <c r="J51" i="1"/>
  <c r="L51" i="1" s="1"/>
  <c r="G23" i="1"/>
  <c r="I23" i="1" s="1"/>
  <c r="H15" i="1" a="1"/>
  <c r="J23" i="1" l="1"/>
  <c r="H37" i="1" s="1"/>
  <c r="H52" i="1" s="1"/>
  <c r="J52" i="1"/>
  <c r="L52" i="1" s="1"/>
  <c r="H20" i="1"/>
  <c r="G34" i="1" s="1"/>
  <c r="H23" i="1"/>
  <c r="G37" i="1" s="1"/>
  <c r="H16" i="1"/>
  <c r="G30" i="1" s="1"/>
  <c r="H18" i="1"/>
  <c r="G32" i="1" s="1"/>
  <c r="H19" i="1"/>
  <c r="G33" i="1" s="1"/>
  <c r="H15" i="1"/>
  <c r="G29" i="1" s="1"/>
  <c r="H22" i="1"/>
  <c r="G36" i="1" s="1"/>
  <c r="H17" i="1"/>
  <c r="G31" i="1" s="1"/>
  <c r="H21" i="1"/>
  <c r="G35" i="1" s="1"/>
  <c r="I33" i="1" l="1"/>
  <c r="G48" i="1"/>
  <c r="I48" i="1" s="1"/>
  <c r="I35" i="1"/>
  <c r="G50" i="1"/>
  <c r="I50" i="1" s="1"/>
  <c r="I30" i="1"/>
  <c r="J30" i="1" s="1"/>
  <c r="G45" i="1"/>
  <c r="I45" i="1" s="1"/>
  <c r="I32" i="1"/>
  <c r="G47" i="1"/>
  <c r="I47" i="1" s="1"/>
  <c r="I37" i="1"/>
  <c r="G52" i="1"/>
  <c r="I52" i="1" s="1"/>
  <c r="I34" i="1"/>
  <c r="G49" i="1"/>
  <c r="I49" i="1" s="1"/>
  <c r="I31" i="1"/>
  <c r="G46" i="1"/>
  <c r="I46" i="1" s="1"/>
  <c r="I36" i="1"/>
  <c r="G51" i="1"/>
  <c r="I51" i="1" s="1"/>
  <c r="G44" i="1"/>
  <c r="I44" i="1" s="1"/>
  <c r="K44" i="1" s="1"/>
  <c r="M44" i="1" s="1"/>
  <c r="J31" i="1" l="1"/>
  <c r="J32" i="1" s="1"/>
  <c r="J33" i="1" s="1"/>
  <c r="J34" i="1" s="1"/>
  <c r="J35" i="1" s="1"/>
  <c r="J36" i="1" s="1"/>
  <c r="J37" i="1" s="1"/>
  <c r="K45" i="1"/>
  <c r="N44" i="1"/>
  <c r="K46" i="1" l="1"/>
  <c r="M45" i="1"/>
  <c r="N45" i="1" s="1"/>
  <c r="M46" i="1" l="1"/>
  <c r="N46" i="1" s="1"/>
  <c r="K47" i="1"/>
  <c r="M47" i="1" l="1"/>
  <c r="N47" i="1" s="1"/>
  <c r="K48" i="1"/>
  <c r="M48" i="1" l="1"/>
  <c r="N48" i="1" s="1"/>
  <c r="K49" i="1"/>
  <c r="M49" i="1" s="1"/>
  <c r="N49" i="1" l="1"/>
  <c r="K50" i="1"/>
  <c r="M50" i="1" l="1"/>
  <c r="N50" i="1" s="1"/>
  <c r="K51" i="1"/>
  <c r="M51" i="1" l="1"/>
  <c r="N51" i="1" s="1"/>
  <c r="K52" i="1"/>
  <c r="M52" i="1" s="1"/>
  <c r="N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<sst xmlns="http://schemas.openxmlformats.org/spreadsheetml/2006/main" count="350" uniqueCount="294">
  <si>
    <t>Cantidad de valores</t>
  </si>
  <si>
    <t>Cantidad de intervalos</t>
  </si>
  <si>
    <t>Ancho</t>
  </si>
  <si>
    <t>Media</t>
  </si>
  <si>
    <t>CalculoDesv</t>
  </si>
  <si>
    <t>Total</t>
  </si>
  <si>
    <t>Precio*</t>
  </si>
  <si>
    <t>Desde</t>
  </si>
  <si>
    <t>Hasta</t>
  </si>
  <si>
    <t>Marca</t>
  </si>
  <si>
    <t>fo</t>
  </si>
  <si>
    <t>P()</t>
  </si>
  <si>
    <t>fe</t>
  </si>
  <si>
    <t>Prueba de Ji-Cuadrado</t>
  </si>
  <si>
    <t>c</t>
  </si>
  <si>
    <t>c(AC)</t>
  </si>
  <si>
    <t>&lt;-</t>
  </si>
  <si>
    <t>Calculado</t>
  </si>
  <si>
    <t>Grados de libertad</t>
  </si>
  <si>
    <t>Tabulado</t>
  </si>
  <si>
    <t>Mínimo</t>
  </si>
  <si>
    <t>Máximo</t>
  </si>
  <si>
    <t>Desviación</t>
  </si>
  <si>
    <t>*: Los precios se encuentran en dólares americanos</t>
  </si>
  <si>
    <t xml:space="preserve">palta (orgánica y convencional). Muestra tomada </t>
  </si>
  <si>
    <t>https://www.kaggle.com/neuromusic/avocado-prices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</si>
  <si>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 xml:space="preserve">: </t>
    </r>
  </si>
  <si>
    <t>durante el año 2018 en Estados Unidos.</t>
  </si>
  <si>
    <t>Prueba de Kolmogorov-Smirnov</t>
  </si>
  <si>
    <t>Po()</t>
  </si>
  <si>
    <t>Pe()</t>
  </si>
  <si>
    <t>Po() AC</t>
  </si>
  <si>
    <t>Pe() AC</t>
  </si>
  <si>
    <t>| Po(AC)  - Pe(AC) |</t>
  </si>
  <si>
    <t>MAX</t>
  </si>
  <si>
    <t>Grados de Libertad</t>
  </si>
  <si>
    <t>Nivel de confianza</t>
  </si>
  <si>
    <t>Lambda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</si>
  <si>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Precios en dolares de una unidad de</t>
    </r>
  </si>
  <si>
    <t>Grupo 3</t>
  </si>
  <si>
    <r>
      <rPr>
        <b/>
        <sz val="11"/>
        <color theme="1"/>
        <rFont val="Calibri"/>
        <family val="2"/>
        <scheme val="minor"/>
      </rPr>
      <t>80215</t>
    </r>
    <r>
      <rPr>
        <sz val="11"/>
        <color theme="1"/>
        <rFont val="Calibri"/>
        <family val="2"/>
        <scheme val="minor"/>
      </rPr>
      <t xml:space="preserve"> - Sala, Lorenzo</t>
    </r>
  </si>
  <si>
    <r>
      <rPr>
        <b/>
        <sz val="11"/>
        <color theme="1"/>
        <rFont val="Calibri"/>
        <family val="2"/>
        <scheme val="minor"/>
      </rPr>
      <t>79906</t>
    </r>
    <r>
      <rPr>
        <sz val="11"/>
        <color theme="1"/>
        <rFont val="Calibri"/>
        <family val="2"/>
        <scheme val="minor"/>
      </rPr>
      <t xml:space="preserve"> - Cibello, Sofia Florencia</t>
    </r>
  </si>
  <si>
    <r>
      <rPr>
        <b/>
        <sz val="11"/>
        <color theme="1"/>
        <rFont val="Calibri"/>
        <family val="2"/>
        <scheme val="minor"/>
      </rPr>
      <t>80022</t>
    </r>
    <r>
      <rPr>
        <sz val="11"/>
        <color theme="1"/>
        <rFont val="Calibri"/>
        <family val="2"/>
        <scheme val="minor"/>
      </rPr>
      <t xml:space="preserve"> - Gonzalez, Florencia</t>
    </r>
  </si>
  <si>
    <r>
      <rPr>
        <b/>
        <sz val="11"/>
        <color theme="1"/>
        <rFont val="Calibri"/>
        <family val="2"/>
        <scheme val="minor"/>
      </rPr>
      <t>77749</t>
    </r>
    <r>
      <rPr>
        <sz val="11"/>
        <color theme="1"/>
        <rFont val="Calibri"/>
        <family val="2"/>
        <scheme val="minor"/>
      </rPr>
      <t xml:space="preserve"> - Parrucci, Lara Estefania</t>
    </r>
  </si>
  <si>
    <r>
      <rPr>
        <b/>
        <sz val="11"/>
        <color theme="1"/>
        <rFont val="Calibri"/>
        <family val="2"/>
        <scheme val="minor"/>
      </rPr>
      <t>79071</t>
    </r>
    <r>
      <rPr>
        <sz val="11"/>
        <color theme="1"/>
        <rFont val="Calibri"/>
        <family val="2"/>
        <scheme val="minor"/>
      </rPr>
      <t xml:space="preserve"> - Pieve Roiger, Ignacio</t>
    </r>
  </si>
  <si>
    <r>
      <rPr>
        <b/>
        <sz val="11"/>
        <color theme="1"/>
        <rFont val="Calibri"/>
        <family val="2"/>
        <scheme val="minor"/>
      </rPr>
      <t>79876</t>
    </r>
    <r>
      <rPr>
        <sz val="11"/>
        <color theme="1"/>
        <rFont val="Calibri"/>
        <family val="2"/>
        <scheme val="minor"/>
      </rPr>
      <t xml:space="preserve"> - Spini, Leila Aylén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</si>
  <si>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Los valores tienen una distribución Normal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</si>
  <si>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Los valores no tienen una distribución Normal</t>
    </r>
  </si>
  <si>
    <t>UTN - FRC</t>
  </si>
  <si>
    <r>
      <rPr>
        <b/>
        <sz val="11"/>
        <color theme="1"/>
        <rFont val="Calibri"/>
        <family val="2"/>
        <scheme val="minor"/>
      </rPr>
      <t>Cátedra</t>
    </r>
    <r>
      <rPr>
        <sz val="11"/>
        <color theme="1"/>
        <rFont val="Calibri"/>
        <family val="2"/>
        <scheme val="minor"/>
      </rPr>
      <t>: Simulación</t>
    </r>
  </si>
  <si>
    <t>Masas de Jupiter</t>
  </si>
  <si>
    <t>GJ 160.2 b</t>
  </si>
  <si>
    <t>WASP-108 b</t>
  </si>
  <si>
    <t>HIP 11952 c</t>
  </si>
  <si>
    <t>HD 145377 b</t>
  </si>
  <si>
    <t>HD 68988 b</t>
  </si>
  <si>
    <t>HATS-18 b</t>
  </si>
  <si>
    <t>Kepler-34 (AB) b</t>
  </si>
  <si>
    <t>Gliese 3634 b</t>
  </si>
  <si>
    <t>Kepler-94 c</t>
  </si>
  <si>
    <t>Kepler-91 b</t>
  </si>
  <si>
    <t>HD 219077 b</t>
  </si>
  <si>
    <t>HD 165155 b</t>
  </si>
  <si>
    <t>HD 330075 b</t>
  </si>
  <si>
    <t>HD 102956 b</t>
  </si>
  <si>
    <t>CoRoT-2 b</t>
  </si>
  <si>
    <t>HD 125612 b</t>
  </si>
  <si>
    <t>HD 125612 c</t>
  </si>
  <si>
    <t>HD 125612 d</t>
  </si>
  <si>
    <t>Qatar-2 b</t>
  </si>
  <si>
    <t>HAT-P-29 b</t>
  </si>
  <si>
    <t>HD 4732 c</t>
  </si>
  <si>
    <t>WASP-140 b</t>
  </si>
  <si>
    <t>KOI-206 b</t>
  </si>
  <si>
    <t>HD 17156 b</t>
  </si>
  <si>
    <t>BD-08 2823 b</t>
  </si>
  <si>
    <t>BD-08 2823 c</t>
  </si>
  <si>
    <t>HD 117618 b</t>
  </si>
  <si>
    <t>HD 6718 b</t>
  </si>
  <si>
    <t>Mars</t>
  </si>
  <si>
    <t>Neptune</t>
  </si>
  <si>
    <t>VHS 1256-1257 b</t>
  </si>
  <si>
    <t>HR 8799 c</t>
  </si>
  <si>
    <t>HIP 65891 b</t>
  </si>
  <si>
    <t>Kepler-15 b</t>
  </si>
  <si>
    <t>HD 13189 b</t>
  </si>
  <si>
    <t>Kepler-29 c</t>
  </si>
  <si>
    <t>HAT-P-52 b</t>
  </si>
  <si>
    <t>WASP-102 b</t>
  </si>
  <si>
    <t>KOI-135 b</t>
  </si>
  <si>
    <t>Gamma Leonis b</t>
  </si>
  <si>
    <t>Gliese 433 b</t>
  </si>
  <si>
    <t>Gliese 433 c</t>
  </si>
  <si>
    <t>HATS-23 b</t>
  </si>
  <si>
    <t>HD 109271 b</t>
  </si>
  <si>
    <t>WASP-2 A b</t>
  </si>
  <si>
    <t>HD 175607 c</t>
  </si>
  <si>
    <t>HD 142245 b</t>
  </si>
  <si>
    <t>HD 89307 b</t>
  </si>
  <si>
    <t>HIP 68468 b</t>
  </si>
  <si>
    <t>HIP 68468 c</t>
  </si>
  <si>
    <t>HD 114762 b</t>
  </si>
  <si>
    <t>2M 1938+4603 b</t>
  </si>
  <si>
    <t>HD 219134 b</t>
  </si>
  <si>
    <t>HD 219134 g</t>
  </si>
  <si>
    <t>HD 205739 b</t>
  </si>
  <si>
    <t>HD 137388 b</t>
  </si>
  <si>
    <t>6 Lyn b</t>
  </si>
  <si>
    <t>WASP-94 A b</t>
  </si>
  <si>
    <t>KOI-1873.01</t>
  </si>
  <si>
    <t>WASP-22 b</t>
  </si>
  <si>
    <t>2MASS J0219-3925 B</t>
  </si>
  <si>
    <t>WASP-52 b</t>
  </si>
  <si>
    <t>HD 40307 f</t>
  </si>
  <si>
    <t>CFBDSIR2149</t>
  </si>
  <si>
    <t>HD 107148 b</t>
  </si>
  <si>
    <t>Kepler-50 b</t>
  </si>
  <si>
    <t>OGLE-2013-BLG-0341L B b</t>
  </si>
  <si>
    <t>Oph 11 B</t>
  </si>
  <si>
    <t>HD 39392 b</t>
  </si>
  <si>
    <t>WASP-75 b</t>
  </si>
  <si>
    <t>Gliese 163 d</t>
  </si>
  <si>
    <t>Kepler-100 b</t>
  </si>
  <si>
    <t>HIP 91258 b</t>
  </si>
  <si>
    <t>WASP-37 b</t>
  </si>
  <si>
    <t>HAT-P-14 b</t>
  </si>
  <si>
    <t>HD 100655 b</t>
  </si>
  <si>
    <t>HAT-P-16 b</t>
  </si>
  <si>
    <t>OGLE-TR-111 b</t>
  </si>
  <si>
    <t>HD 11977 b</t>
  </si>
  <si>
    <t>HAT-P-65 b</t>
  </si>
  <si>
    <t>WASP-76 b</t>
  </si>
  <si>
    <t>UScoCTIO 108 b</t>
  </si>
  <si>
    <t>HAT-P-24 b</t>
  </si>
  <si>
    <t>HD 5583 b</t>
  </si>
  <si>
    <t>HD 10180 b</t>
  </si>
  <si>
    <t>HD 10180 d</t>
  </si>
  <si>
    <t>HD 10180 g</t>
  </si>
  <si>
    <t>CoRoT-7 b</t>
  </si>
  <si>
    <t>MOA-2009-BLG-319 b</t>
  </si>
  <si>
    <t>mu Leo b</t>
  </si>
  <si>
    <t>HD 74156 b</t>
  </si>
  <si>
    <t>HD 74156 c</t>
  </si>
  <si>
    <t>CoRoT-23 b</t>
  </si>
  <si>
    <t>Kepler-413 b</t>
  </si>
  <si>
    <t>HD 141399 b</t>
  </si>
  <si>
    <t>HAT-P-9 b</t>
  </si>
  <si>
    <t>Kepler-11 b</t>
  </si>
  <si>
    <t>Kepler-11 f</t>
  </si>
  <si>
    <t>HAT-P-53 b</t>
  </si>
  <si>
    <t>HD 133131 A b</t>
  </si>
  <si>
    <t>HD 133131 B b</t>
  </si>
  <si>
    <t>HATS-17 b</t>
  </si>
  <si>
    <t>HD 215497 b</t>
  </si>
  <si>
    <t>WASP-103 b</t>
  </si>
  <si>
    <t>HD 159243 b</t>
  </si>
  <si>
    <t>HD 159243 c</t>
  </si>
  <si>
    <t>HAT-P-35 b</t>
  </si>
  <si>
    <t>47 UMa d</t>
  </si>
  <si>
    <t>kappa CrB b</t>
  </si>
  <si>
    <t>HD 180902 b</t>
  </si>
  <si>
    <t>Gliese 667 C f</t>
  </si>
  <si>
    <t>Alpha Centauri B b</t>
  </si>
  <si>
    <t>HAT-P-20 b</t>
  </si>
  <si>
    <t>HATS-13 b</t>
  </si>
  <si>
    <t>HD 82886 b</t>
  </si>
  <si>
    <t>Kepler-95 b</t>
  </si>
  <si>
    <t>HD 240237 b</t>
  </si>
  <si>
    <t>70 Vir b</t>
  </si>
  <si>
    <t>HD 163296 b</t>
  </si>
  <si>
    <t>OGLE-2012-BLG-0026L c</t>
  </si>
  <si>
    <t>WASP-63 b</t>
  </si>
  <si>
    <t>Kepler-51 d</t>
  </si>
  <si>
    <t>Kepler-56 c</t>
  </si>
  <si>
    <t>YBP1514 b</t>
  </si>
  <si>
    <t>WASP-118 b</t>
  </si>
  <si>
    <t>WASP-68 b</t>
  </si>
  <si>
    <t>HAT-P-4 b</t>
  </si>
  <si>
    <t>HD 104985 b</t>
  </si>
  <si>
    <t>MOA-2009-BLG-266L b</t>
  </si>
  <si>
    <t>Kepler-14 b</t>
  </si>
  <si>
    <t>HATS-14 b</t>
  </si>
  <si>
    <t>HATS-15 b</t>
  </si>
  <si>
    <t>HATS-1 b</t>
  </si>
  <si>
    <t>tau Gem b</t>
  </si>
  <si>
    <t>HATS-2 b</t>
  </si>
  <si>
    <t>24 Sex c</t>
  </si>
  <si>
    <t>HD 5319 b</t>
  </si>
  <si>
    <t>HAT-P-30 b</t>
  </si>
  <si>
    <t>HD 7924 c</t>
  </si>
  <si>
    <t>HD 82943 b</t>
  </si>
  <si>
    <t>HD 143361 b</t>
  </si>
  <si>
    <t>Qatar-3 b</t>
  </si>
  <si>
    <t>HIP 12961 b</t>
  </si>
  <si>
    <t>HD 130322 b</t>
  </si>
  <si>
    <t>WASP-39 b</t>
  </si>
  <si>
    <t>Kepler-57 b</t>
  </si>
  <si>
    <t>HD 131496 b</t>
  </si>
  <si>
    <t>Kepler-41 b</t>
  </si>
  <si>
    <t>HD 96127 b</t>
  </si>
  <si>
    <t>OGLE-2013-BLG-0723LB b</t>
  </si>
  <si>
    <t>Upsilon Andromedae A b</t>
  </si>
  <si>
    <t>Upsilon Andromedae A c</t>
  </si>
  <si>
    <t>Kepler-289 b</t>
  </si>
  <si>
    <t>TRAPPIST-1 e</t>
  </si>
  <si>
    <t>EPIC 220504338</t>
  </si>
  <si>
    <t>HAT-P-32 b</t>
  </si>
  <si>
    <t>HD 147873 b</t>
  </si>
  <si>
    <t>HAT-P-1 b</t>
  </si>
  <si>
    <t>HD 60532 c</t>
  </si>
  <si>
    <t>OGLE-06-109L b</t>
  </si>
  <si>
    <t>HD 9578 b</t>
  </si>
  <si>
    <t>HD 44219 b</t>
  </si>
  <si>
    <t>CoRoT-18 b</t>
  </si>
  <si>
    <t>GU Psc b</t>
  </si>
  <si>
    <t>EPIC 201546283 b</t>
  </si>
  <si>
    <t>K2-31 b</t>
  </si>
  <si>
    <t>HAT-47 b</t>
  </si>
  <si>
    <t>Gliese 317 c</t>
  </si>
  <si>
    <t>HD 189733 A b</t>
  </si>
  <si>
    <t>Gliese 504 b</t>
  </si>
  <si>
    <t>mu Arae e</t>
  </si>
  <si>
    <t>K2-108 b</t>
  </si>
  <si>
    <t>HAT-P-11 b</t>
  </si>
  <si>
    <t>KOI-1257 b</t>
  </si>
  <si>
    <t>Qatar-5 b</t>
  </si>
  <si>
    <t>Kepler-89 e</t>
  </si>
  <si>
    <t>GJ 649.02</t>
  </si>
  <si>
    <t>KOI-142 b</t>
  </si>
  <si>
    <t>Gliese 676 A c</t>
  </si>
  <si>
    <t>HIP 57274 c</t>
  </si>
  <si>
    <t>HD 142415 b</t>
  </si>
  <si>
    <t>WASP-25 b</t>
  </si>
  <si>
    <t>Kepler-338 b</t>
  </si>
  <si>
    <t>HD 148156 b</t>
  </si>
  <si>
    <t>HD 7449 c</t>
  </si>
  <si>
    <t>HD 175370 b</t>
  </si>
  <si>
    <t>HD 196885 A b</t>
  </si>
  <si>
    <t>HATS-26 b</t>
  </si>
  <si>
    <t>HD 197037 b</t>
  </si>
  <si>
    <t>TYC 1422-614-1 c</t>
  </si>
  <si>
    <t>HATS-32 b</t>
  </si>
  <si>
    <t>HD 10697 b</t>
  </si>
  <si>
    <t>HAT-P-18 b</t>
  </si>
  <si>
    <t>WASP-59 b</t>
  </si>
  <si>
    <t>WASP-126 b</t>
  </si>
  <si>
    <t>Kepler-5 b</t>
  </si>
  <si>
    <t>PSR 1257+12 B</t>
  </si>
  <si>
    <t>Kepler-68 b</t>
  </si>
  <si>
    <t>Kepler-1647 b</t>
  </si>
  <si>
    <t>Kepler-76 b</t>
  </si>
  <si>
    <t>HD 4313 b</t>
  </si>
  <si>
    <t>HD 18742 b</t>
  </si>
  <si>
    <t>Lupus-TR 3b</t>
  </si>
  <si>
    <t>tau Ceti b</t>
  </si>
  <si>
    <t>WASP-32 b</t>
  </si>
  <si>
    <t>HD 96700 b</t>
  </si>
  <si>
    <t>HD 52265 b</t>
  </si>
  <si>
    <t>WASP-61 b</t>
  </si>
  <si>
    <t>KELT-4A b</t>
  </si>
  <si>
    <t>81 Cet b</t>
  </si>
  <si>
    <t>HD 30856 b</t>
  </si>
  <si>
    <t>EPIC 216468514 b</t>
  </si>
  <si>
    <t>Gliese 785 c</t>
  </si>
  <si>
    <t>HAT-P-23 b</t>
  </si>
  <si>
    <t>GJ 536</t>
  </si>
  <si>
    <t>HAT-P-21 b</t>
  </si>
  <si>
    <t>HAT-P-67 b</t>
  </si>
  <si>
    <t>HAT-P-34 b</t>
  </si>
  <si>
    <t>eta Cet c</t>
  </si>
  <si>
    <r>
      <rPr>
        <b/>
        <sz val="11"/>
        <color theme="1"/>
        <rFont val="Calibri"/>
        <family val="2"/>
        <scheme val="minor"/>
      </rPr>
      <t>80215</t>
    </r>
    <r>
      <rPr>
        <sz val="11"/>
        <color theme="1"/>
        <rFont val="Calibri"/>
        <family val="2"/>
        <scheme val="minor"/>
      </rPr>
      <t xml:space="preserve"> - Sala, Lorenzo</t>
    </r>
  </si>
  <si>
    <r>
      <rPr>
        <b/>
        <sz val="11"/>
        <color theme="1"/>
        <rFont val="Calibri"/>
        <family val="2"/>
        <scheme val="minor"/>
      </rPr>
      <t>79906</t>
    </r>
    <r>
      <rPr>
        <sz val="11"/>
        <color theme="1"/>
        <rFont val="Calibri"/>
        <family val="2"/>
        <scheme val="minor"/>
      </rPr>
      <t xml:space="preserve"> - Cibello, Sofia Florencia</t>
    </r>
  </si>
  <si>
    <r>
      <rPr>
        <b/>
        <sz val="11"/>
        <color theme="1"/>
        <rFont val="Calibri"/>
        <family val="2"/>
        <scheme val="minor"/>
      </rPr>
      <t>80022</t>
    </r>
    <r>
      <rPr>
        <sz val="11"/>
        <color theme="1"/>
        <rFont val="Calibri"/>
        <family val="2"/>
        <scheme val="minor"/>
      </rPr>
      <t xml:space="preserve"> - Gonzalez, Florencia</t>
    </r>
  </si>
  <si>
    <r>
      <rPr>
        <b/>
        <sz val="11"/>
        <color theme="1"/>
        <rFont val="Calibri"/>
        <family val="2"/>
        <scheme val="minor"/>
      </rPr>
      <t>77749</t>
    </r>
    <r>
      <rPr>
        <sz val="11"/>
        <color theme="1"/>
        <rFont val="Calibri"/>
        <family val="2"/>
        <scheme val="minor"/>
      </rPr>
      <t xml:space="preserve"> - Parrucci, Lara Estefania</t>
    </r>
  </si>
  <si>
    <r>
      <rPr>
        <b/>
        <sz val="11"/>
        <color theme="1"/>
        <rFont val="Calibri"/>
        <family val="2"/>
        <scheme val="minor"/>
      </rPr>
      <t>79071</t>
    </r>
    <r>
      <rPr>
        <sz val="11"/>
        <color theme="1"/>
        <rFont val="Calibri"/>
        <family val="2"/>
        <scheme val="minor"/>
      </rPr>
      <t xml:space="preserve"> - Pieve Roiger, Ignacio</t>
    </r>
  </si>
  <si>
    <r>
      <rPr>
        <b/>
        <sz val="11"/>
        <color theme="1"/>
        <rFont val="Calibri"/>
        <family val="2"/>
        <scheme val="minor"/>
      </rPr>
      <t>79876</t>
    </r>
    <r>
      <rPr>
        <sz val="11"/>
        <color theme="1"/>
        <rFont val="Calibri"/>
        <family val="2"/>
        <scheme val="minor"/>
      </rPr>
      <t xml:space="preserve"> - Spini, Leila Aylén</t>
    </r>
  </si>
  <si>
    <r>
      <rPr>
        <b/>
        <sz val="11"/>
        <color theme="1"/>
        <rFont val="Calibri"/>
        <family val="2"/>
        <scheme val="minor"/>
      </rPr>
      <t>Cátedra</t>
    </r>
    <r>
      <rPr>
        <sz val="11"/>
        <color theme="1"/>
        <rFont val="Calibri"/>
        <family val="2"/>
        <scheme val="minor"/>
      </rPr>
      <t>: Simulación</t>
    </r>
  </si>
  <si>
    <t>https://www.kaggle.com/mrisdal/open-exoplanet-catalogue</t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</si>
  <si>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Los valores tienen una distribución Exponencial Negativa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</si>
  <si>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Los valores no tienen una distribución Exponencial Negativa</t>
    </r>
  </si>
  <si>
    <t>Nombre del Exoplaneta</t>
  </si>
  <si>
    <t>|Po(AC)-Pe(AC)|</t>
  </si>
  <si>
    <t>Intervalos (7) - Cantidad de datos empiricos (1) - 1</t>
  </si>
  <si>
    <t>k = 7</t>
  </si>
  <si>
    <t>m = 1</t>
  </si>
  <si>
    <t>Intervalos (9) - Cantidad de datos empiricos (2) - 1</t>
  </si>
  <si>
    <t>k - 1 - m</t>
  </si>
  <si>
    <r>
      <rPr>
        <b/>
        <sz val="11"/>
        <color theme="1"/>
        <rFont val="Calibri"/>
        <family val="2"/>
        <scheme val="minor"/>
      </rPr>
      <t>Conclusión</t>
    </r>
    <r>
      <rPr>
        <sz val="11"/>
        <color theme="1"/>
        <rFont val="Calibri"/>
        <family val="2"/>
        <scheme val="minor"/>
      </rPr>
      <t xml:space="preserve">: Teniendo en cuenta los valores dados, con 7 intervalos, 5 grados de libertad, un nivel de confianza de 0.95, y siendo que el valor de ji-cuadrado calculado es </t>
    </r>
    <r>
      <rPr>
        <b/>
        <sz val="11"/>
        <color theme="1"/>
        <rFont val="Calibri"/>
        <family val="2"/>
        <scheme val="minor"/>
      </rPr>
      <t>mayor</t>
    </r>
    <r>
      <rPr>
        <sz val="11"/>
        <color theme="1"/>
        <rFont val="Calibri"/>
        <family val="2"/>
        <scheme val="minor"/>
      </rPr>
      <t xml:space="preserve"> al valor crítico tabulado: </t>
    </r>
    <r>
      <rPr>
        <b/>
        <sz val="11"/>
        <color theme="1"/>
        <rFont val="Calibri"/>
        <family val="2"/>
        <scheme val="minor"/>
      </rPr>
      <t>se rechaza la hipótesis nula</t>
    </r>
    <r>
      <rPr>
        <sz val="11"/>
        <color theme="1"/>
        <rFont val="Calibri"/>
        <family val="2"/>
        <scheme val="minor"/>
      </rPr>
      <t xml:space="preserve">		</t>
    </r>
  </si>
  <si>
    <r>
      <rPr>
        <b/>
        <sz val="11"/>
        <color theme="1"/>
        <rFont val="Calibri"/>
        <family val="2"/>
        <scheme val="minor"/>
      </rPr>
      <t>Conclusión</t>
    </r>
    <r>
      <rPr>
        <sz val="11"/>
        <color theme="1"/>
        <rFont val="Calibri"/>
        <family val="2"/>
        <scheme val="minor"/>
      </rPr>
      <t xml:space="preserve">: Teniendo en cuenta los valores dados, con 9 intervalos, 6 grados de libertad, un nivel de confianza de 0.95, y siendo que el valor de ji-cuadrado calculado es </t>
    </r>
    <r>
      <rPr>
        <b/>
        <sz val="11"/>
        <color theme="1"/>
        <rFont val="Calibri"/>
        <family val="2"/>
        <scheme val="minor"/>
      </rPr>
      <t>menor</t>
    </r>
    <r>
      <rPr>
        <sz val="11"/>
        <color theme="1"/>
        <rFont val="Calibri"/>
        <family val="2"/>
        <scheme val="minor"/>
      </rPr>
      <t xml:space="preserve"> al valor crítico tabulado: </t>
    </r>
    <r>
      <rPr>
        <b/>
        <sz val="11"/>
        <color theme="1"/>
        <rFont val="Calibri"/>
        <family val="2"/>
        <scheme val="minor"/>
      </rPr>
      <t>no se puede rechazar la hipótesis nula</t>
    </r>
    <r>
      <rPr>
        <sz val="11"/>
        <color theme="1"/>
        <rFont val="Calibri"/>
        <family val="2"/>
        <scheme val="minor"/>
      </rPr>
      <t xml:space="preserve">				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</si>
  <si>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>: Masas de jupiter (1,898 × 10^27 kg) de 219 exoplanetas elegidos al azar en nuestra galaxia</t>
    </r>
  </si>
  <si>
    <t>k = 9</t>
  </si>
  <si>
    <t>m = 2</t>
  </si>
  <si>
    <r>
      <rPr>
        <b/>
        <sz val="11"/>
        <color theme="1"/>
        <rFont val="Calibri"/>
        <family val="2"/>
        <scheme val="minor"/>
      </rPr>
      <t>Conclusión</t>
    </r>
    <r>
      <rPr>
        <sz val="11"/>
        <color theme="1"/>
        <rFont val="Calibri"/>
        <family val="2"/>
        <scheme val="minor"/>
      </rPr>
      <t xml:space="preserve">: Teniendo en cuenta los valores dados, con 14 intervalos, 219 grados de libertad (tamaño de la muestra), un nivel de confianza de 0.95, y siendo que el valor de Ks calculado es </t>
    </r>
    <r>
      <rPr>
        <b/>
        <sz val="11"/>
        <color theme="1"/>
        <rFont val="Calibri"/>
        <family val="2"/>
        <scheme val="minor"/>
      </rPr>
      <t>mayor</t>
    </r>
    <r>
      <rPr>
        <sz val="11"/>
        <color theme="1"/>
        <rFont val="Calibri"/>
        <family val="2"/>
        <scheme val="minor"/>
      </rPr>
      <t xml:space="preserve"> al valor crítico tabulado ( 1.36 / Raiz(N) ): </t>
    </r>
    <r>
      <rPr>
        <b/>
        <sz val="11"/>
        <color theme="1"/>
        <rFont val="Calibri"/>
        <family val="2"/>
        <scheme val="minor"/>
      </rPr>
      <t>se rechaza la hipótesis nula</t>
    </r>
  </si>
  <si>
    <r>
      <rPr>
        <b/>
        <sz val="11"/>
        <color theme="1"/>
        <rFont val="Calibri"/>
        <family val="2"/>
        <scheme val="minor"/>
      </rPr>
      <t>Conclusión</t>
    </r>
    <r>
      <rPr>
        <sz val="11"/>
        <color theme="1"/>
        <rFont val="Calibri"/>
        <family val="2"/>
        <scheme val="minor"/>
      </rPr>
      <t xml:space="preserve">: Teniendo en cuenta los valores dados, con 9 intervalos, 288 grados de libertad (tamaño de la muestra), un nivel de confianza de 0.95, y siendo que el valor de Ks calculado es </t>
    </r>
    <r>
      <rPr>
        <b/>
        <sz val="11"/>
        <color theme="1"/>
        <rFont val="Calibri"/>
        <family val="2"/>
        <scheme val="minor"/>
      </rPr>
      <t>menor</t>
    </r>
    <r>
      <rPr>
        <sz val="11"/>
        <color theme="1"/>
        <rFont val="Calibri"/>
        <family val="2"/>
        <scheme val="minor"/>
      </rPr>
      <t xml:space="preserve"> al valor crítico tabulado ( 1.36 / Raiz(N) ): </t>
    </r>
    <r>
      <rPr>
        <b/>
        <sz val="11"/>
        <color theme="1"/>
        <rFont val="Calibri"/>
        <family val="2"/>
        <scheme val="minor"/>
      </rPr>
      <t xml:space="preserve">no se puede rechazar la hipótesis nula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</si>
</sst>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CE6F1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/>
  </cellStyleXfs>
  <cellXfs count="95">
    <xf numFmtId="0" fontId="0" fillId="0" borderId="0" xfId="0"/>
    <xf numFmtId="2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/>
    <xf numFmtId="0" fontId="2" fillId="0" borderId="0" xfId="1"/>
    <xf numFmtId="164" fontId="0" fillId="3" borderId="1" xfId="0" applyNumberFormat="1" applyFill="1" applyBorder="1"/>
    <xf numFmtId="0" fontId="0" fillId="0" borderId="5" xfId="0" applyBorder="1"/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0" borderId="0" xfId="0"/>
    <xf numFmtId="164" fontId="0" fillId="0" borderId="0" xfId="0" applyNumberFormat="1"/>
    <xf numFmtId="0" fontId="0" fillId="0" borderId="0" xfId="0" applyBorder="1"/>
    <xf numFmtId="0" fontId="1" fillId="5" borderId="14" xfId="0" applyFont="1" applyFill="1" applyBorder="1" applyAlignment="1">
      <alignment horizontal="center" vertical="center"/>
    </xf>
    <xf numFmtId="2" fontId="0" fillId="0" borderId="14" xfId="0" applyNumberFormat="1" applyBorder="1"/>
    <xf numFmtId="164" fontId="0" fillId="0" borderId="14" xfId="0" applyNumberFormat="1" applyBorder="1"/>
    <xf numFmtId="164" fontId="0" fillId="7" borderId="14" xfId="0" applyNumberFormat="1" applyFill="1" applyBorder="1"/>
    <xf numFmtId="164" fontId="0" fillId="8" borderId="14" xfId="0" applyNumberFormat="1" applyFill="1" applyBorder="1"/>
    <xf numFmtId="0" fontId="0" fillId="0" borderId="0" xfId="0" applyAlignment="1">
      <alignment horizontal="center"/>
    </xf>
    <xf numFmtId="0" fontId="1" fillId="5" borderId="1" xfId="0" applyFont="1" applyFill="1" applyBorder="1"/>
    <xf numFmtId="0" fontId="0" fillId="0" borderId="1" xfId="2" applyFont="1"/>
    <xf numFmtId="164" fontId="0" fillId="0" borderId="1" xfId="2" applyNumberFormat="1" applyFont="1"/>
    <xf numFmtId="165" fontId="0" fillId="0" borderId="1" xfId="2" applyNumberFormat="1" applyFont="1"/>
    <xf numFmtId="164" fontId="0" fillId="0" borderId="0" xfId="2" applyNumberFormat="1" applyFont="1" applyBorder="1"/>
    <xf numFmtId="0" fontId="0" fillId="0" borderId="14" xfId="2" applyFont="1" applyBorder="1"/>
    <xf numFmtId="165" fontId="0" fillId="0" borderId="14" xfId="2" applyNumberFormat="1" applyFont="1" applyBorder="1"/>
    <xf numFmtId="164" fontId="0" fillId="0" borderId="14" xfId="2" applyNumberFormat="1" applyFont="1" applyBorder="1"/>
    <xf numFmtId="0" fontId="0" fillId="0" borderId="0" xfId="2" applyFont="1" applyFill="1" applyBorder="1"/>
    <xf numFmtId="165" fontId="0" fillId="0" borderId="0" xfId="2" applyNumberFormat="1" applyFont="1" applyFill="1" applyBorder="1"/>
    <xf numFmtId="164" fontId="0" fillId="0" borderId="0" xfId="2" applyNumberFormat="1" applyFont="1" applyFill="1" applyBorder="1"/>
    <xf numFmtId="0" fontId="6" fillId="0" borderId="0" xfId="0" quotePrefix="1" applyFont="1" applyAlignment="1">
      <alignment wrapText="1"/>
    </xf>
    <xf numFmtId="0" fontId="0" fillId="0" borderId="15" xfId="0" applyBorder="1"/>
    <xf numFmtId="164" fontId="0" fillId="4" borderId="14" xfId="0" applyNumberFormat="1" applyFill="1" applyBorder="1"/>
    <xf numFmtId="164" fontId="0" fillId="7" borderId="14" xfId="2" applyNumberFormat="1" applyFont="1" applyFill="1" applyBorder="1"/>
    <xf numFmtId="0" fontId="0" fillId="0" borderId="14" xfId="0" applyBorder="1"/>
    <xf numFmtId="0" fontId="5" fillId="9" borderId="14" xfId="0" applyFont="1" applyFill="1" applyBorder="1" applyAlignment="1">
      <alignment horizontal="center" wrapText="1"/>
    </xf>
    <xf numFmtId="0" fontId="1" fillId="0" borderId="14" xfId="0" applyFont="1" applyBorder="1"/>
    <xf numFmtId="165" fontId="0" fillId="0" borderId="1" xfId="0" applyNumberFormat="1" applyBorder="1"/>
    <xf numFmtId="165" fontId="0" fillId="0" borderId="14" xfId="0" applyNumberFormat="1" applyBorder="1"/>
    <xf numFmtId="0" fontId="0" fillId="3" borderId="18" xfId="0" applyFill="1" applyBorder="1"/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6" xfId="0" applyFont="1" applyFill="1" applyBorder="1"/>
    <xf numFmtId="0" fontId="1" fillId="5" borderId="8" xfId="0" applyFont="1" applyFill="1" applyBorder="1"/>
    <xf numFmtId="0" fontId="0" fillId="0" borderId="2" xfId="0" applyBorder="1"/>
    <xf numFmtId="0" fontId="0" fillId="0" borderId="0" xfId="0"/>
    <xf numFmtId="0" fontId="0" fillId="0" borderId="3" xfId="0" applyBorder="1"/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1" fillId="5" borderId="1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12" xfId="0" applyFill="1" applyBorder="1"/>
    <xf numFmtId="0" fontId="0" fillId="6" borderId="4" xfId="0" applyFill="1" applyBorder="1"/>
    <xf numFmtId="0" fontId="0" fillId="6" borderId="1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5" borderId="1" xfId="0" applyFill="1" applyBorder="1"/>
    <xf numFmtId="0" fontId="0" fillId="0" borderId="1" xfId="0" applyFill="1" applyBorder="1" applyAlignment="1">
      <alignment horizontal="center"/>
    </xf>
  </cellXfs>
  <cellStyles count="3">
    <cellStyle name="Estilo 1" xfId="2" xr:uid="{7A9906FE-E41C-48F2-B86C-CC108854455B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Frecuencia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Frecuencia</a:t>
          </a:r>
        </a:p>
      </cx:txPr>
    </cx:title>
    <cx:plotArea>
      <cx:plotAreaRegion>
        <cx:series layoutId="clusteredColumn" uniqueId="{A6ECF089-313C-4F37-8FCE-B177D565493F}">
          <cx:dataId val="0"/>
          <cx:layoutPr>
            <cx:binning intervalClosed="r">
              <cx:binCount val="14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de frecuencia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frecuencia</a:t>
          </a:r>
        </a:p>
      </cx:txPr>
    </cx:title>
    <cx:plotArea>
      <cx:plotAreaRegion>
        <cx:series layoutId="clusteredColumn" uniqueId="{D7DC6255-1468-44A9-910C-19216C574C31}"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2">
              <a:extLst>
                <a:ext uri="{FF2B5EF4-FFF2-40B4-BE49-F238E27FC236}">
                  <a16:creationId xmlns:a16="http://schemas.microsoft.com/office/drawing/2014/main" id="{9A550C1F-4AF5-48DC-8005-E6D91B47AF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68025" y="190500"/>
              <a:ext cx="42672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22</xdr:col>
      <xdr:colOff>95250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7637001-BAFE-4BA6-A561-831CE40348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0350" y="190500"/>
              <a:ext cx="4362450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neuromusic/avocado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465C-A2B9-4508-8D8F-661834AD6EC3}">
  <dimension ref="B2:V221"/>
  <sheetViews>
    <sheetView tabSelected="1" workbookViewId="0">
      <selection activeCell="W20" sqref="W20"/>
    </sheetView>
  </sheetViews>
  <sheetFormatPr defaultRowHeight="15" x14ac:dyDescent="0.25"/>
  <cols>
    <col min="1" max="1" width="5.7109375" customWidth="1"/>
    <col min="2" max="2" width="23.42578125" bestFit="1" customWidth="1"/>
    <col min="3" max="3" width="15.85546875" bestFit="1" customWidth="1"/>
    <col min="5" max="5" width="12.140625" customWidth="1"/>
    <col min="6" max="6" width="10.5703125" bestFit="1" customWidth="1"/>
    <col min="8" max="8" width="9.5703125" bestFit="1" customWidth="1"/>
    <col min="27" max="27" width="9.140625" bestFit="1" customWidth="1"/>
  </cols>
  <sheetData>
    <row r="2" spans="2:13" ht="15" customHeight="1" x14ac:dyDescent="0.25">
      <c r="B2" s="25" t="s">
        <v>280</v>
      </c>
      <c r="C2" s="25" t="s">
        <v>50</v>
      </c>
      <c r="E2" s="76" t="s">
        <v>0</v>
      </c>
      <c r="F2" s="76"/>
      <c r="G2" s="2">
        <f>COUNT(C3:C221)</f>
        <v>219</v>
      </c>
      <c r="I2" s="64" t="s">
        <v>289</v>
      </c>
      <c r="J2" s="64"/>
      <c r="K2" s="64"/>
      <c r="L2" s="64"/>
      <c r="M2" s="64"/>
    </row>
    <row r="3" spans="2:13" x14ac:dyDescent="0.25">
      <c r="B3" s="2" t="s">
        <v>51</v>
      </c>
      <c r="C3" s="4">
        <v>3.2099999999999997E-2</v>
      </c>
      <c r="E3" s="76" t="s">
        <v>1</v>
      </c>
      <c r="F3" s="76"/>
      <c r="G3" s="3">
        <v>14</v>
      </c>
      <c r="I3" s="64"/>
      <c r="J3" s="64"/>
      <c r="K3" s="64"/>
      <c r="L3" s="64"/>
      <c r="M3" s="64"/>
    </row>
    <row r="4" spans="2:13" x14ac:dyDescent="0.25">
      <c r="B4" s="2" t="s">
        <v>52</v>
      </c>
      <c r="C4" s="4">
        <v>0.89200000000000002</v>
      </c>
      <c r="I4" s="16"/>
      <c r="J4" s="16"/>
      <c r="K4" s="16"/>
      <c r="L4" s="16"/>
      <c r="M4" s="16"/>
    </row>
    <row r="5" spans="2:13" x14ac:dyDescent="0.25">
      <c r="B5" s="2" t="s">
        <v>53</v>
      </c>
      <c r="C5" s="4">
        <v>0.78</v>
      </c>
      <c r="E5" s="76" t="s">
        <v>20</v>
      </c>
      <c r="F5" s="76"/>
      <c r="G5" s="2">
        <f>MIN(C3:C221)</f>
        <v>3.3799500000000001E-4</v>
      </c>
      <c r="I5" s="16" t="s">
        <v>26</v>
      </c>
    </row>
    <row r="6" spans="2:13" x14ac:dyDescent="0.25">
      <c r="B6" s="2" t="s">
        <v>54</v>
      </c>
      <c r="C6" s="4">
        <v>5.76</v>
      </c>
      <c r="E6" s="76" t="s">
        <v>21</v>
      </c>
      <c r="F6" s="76"/>
      <c r="G6" s="2">
        <f>MAX(C3:C221)</f>
        <v>21</v>
      </c>
      <c r="I6" s="11" t="s">
        <v>277</v>
      </c>
    </row>
    <row r="7" spans="2:13" x14ac:dyDescent="0.25">
      <c r="B7" s="2" t="s">
        <v>55</v>
      </c>
      <c r="C7" s="4">
        <v>1.9</v>
      </c>
      <c r="I7" s="16"/>
    </row>
    <row r="8" spans="2:13" x14ac:dyDescent="0.25">
      <c r="B8" s="2" t="s">
        <v>56</v>
      </c>
      <c r="C8" s="4">
        <v>1.98</v>
      </c>
      <c r="E8" s="76" t="s">
        <v>2</v>
      </c>
      <c r="F8" s="76"/>
      <c r="G8" s="43">
        <f>(G6-G5)/G3+0.0001</f>
        <v>1.5000758575000002</v>
      </c>
      <c r="I8" s="16"/>
    </row>
    <row r="9" spans="2:13" x14ac:dyDescent="0.25">
      <c r="B9" s="2" t="s">
        <v>57</v>
      </c>
      <c r="C9" s="4">
        <v>0.22</v>
      </c>
      <c r="I9" s="16"/>
    </row>
    <row r="10" spans="2:13" x14ac:dyDescent="0.25">
      <c r="B10" s="2" t="s">
        <v>58</v>
      </c>
      <c r="C10" s="4">
        <v>2.1999999999999999E-2</v>
      </c>
      <c r="E10" s="76" t="s">
        <v>3</v>
      </c>
      <c r="F10" s="76"/>
      <c r="G10" s="4">
        <f>SUM(C3:C221)/G2</f>
        <v>2.2932044000319629</v>
      </c>
    </row>
    <row r="11" spans="2:13" x14ac:dyDescent="0.25">
      <c r="B11" s="2" t="s">
        <v>59</v>
      </c>
      <c r="C11" s="4">
        <v>9.8334600000000005</v>
      </c>
      <c r="E11" s="76" t="s">
        <v>37</v>
      </c>
      <c r="F11" s="76"/>
      <c r="G11" s="4">
        <f>1/G10</f>
        <v>0.4360710279406676</v>
      </c>
    </row>
    <row r="12" spans="2:13" ht="15.75" thickBot="1" x14ac:dyDescent="0.3">
      <c r="B12" s="2" t="s">
        <v>60</v>
      </c>
      <c r="C12" s="4">
        <v>0.66</v>
      </c>
      <c r="E12" s="13"/>
      <c r="F12" s="13"/>
      <c r="G12" s="13"/>
      <c r="H12" s="36"/>
      <c r="I12" s="13"/>
      <c r="J12" s="16"/>
      <c r="K12" s="16"/>
      <c r="L12" s="16"/>
      <c r="M12" s="16"/>
    </row>
    <row r="13" spans="2:13" ht="15.75" thickTop="1" x14ac:dyDescent="0.25">
      <c r="B13" s="2" t="s">
        <v>61</v>
      </c>
      <c r="C13" s="4">
        <v>10.39</v>
      </c>
      <c r="E13" s="16"/>
      <c r="F13" s="16"/>
      <c r="G13" s="16"/>
      <c r="H13" s="37"/>
      <c r="I13" s="16"/>
      <c r="J13" s="16"/>
      <c r="K13" s="16"/>
      <c r="L13" s="16"/>
      <c r="M13" s="16"/>
    </row>
    <row r="14" spans="2:13" ht="15.75" x14ac:dyDescent="0.25">
      <c r="B14" s="2" t="s">
        <v>62</v>
      </c>
      <c r="C14" s="4">
        <v>2.89</v>
      </c>
      <c r="E14" s="15" t="s">
        <v>7</v>
      </c>
      <c r="F14" s="15" t="s">
        <v>8</v>
      </c>
      <c r="G14" s="15" t="s">
        <v>10</v>
      </c>
      <c r="H14" s="15" t="s">
        <v>11</v>
      </c>
      <c r="I14" s="15" t="s">
        <v>12</v>
      </c>
      <c r="K14" s="77" t="s">
        <v>39</v>
      </c>
      <c r="L14" s="78"/>
      <c r="M14" s="79"/>
    </row>
    <row r="15" spans="2:13" x14ac:dyDescent="0.25">
      <c r="B15" s="2" t="s">
        <v>63</v>
      </c>
      <c r="C15" s="4">
        <v>0.62</v>
      </c>
      <c r="E15" s="26">
        <v>0</v>
      </c>
      <c r="F15" s="28">
        <v>1.4999990000000001</v>
      </c>
      <c r="G15" s="26">
        <f t="array" ref="G15:G28">FREQUENCY(C3:C221,F15:F28)</f>
        <v>128</v>
      </c>
      <c r="H15" s="27">
        <f t="shared" ref="H15:H28" si="0">(1-EXP(-lambda*F15))-(1-EXP(-lambda*E15))</f>
        <v>0.48009340359563202</v>
      </c>
      <c r="I15" s="27">
        <f t="shared" ref="I15:I28" si="1">H15*N</f>
        <v>105.14045538744341</v>
      </c>
      <c r="K15" s="70" t="s">
        <v>270</v>
      </c>
      <c r="L15" s="71"/>
      <c r="M15" s="72"/>
    </row>
    <row r="16" spans="2:13" x14ac:dyDescent="0.25">
      <c r="B16" s="2" t="s">
        <v>64</v>
      </c>
      <c r="C16" s="4">
        <v>0.96</v>
      </c>
      <c r="E16" s="28">
        <v>1.5</v>
      </c>
      <c r="F16" s="28">
        <f>F15+1.5</f>
        <v>2.9999989999999999</v>
      </c>
      <c r="G16" s="26">
        <v>43</v>
      </c>
      <c r="H16" s="27">
        <f t="shared" si="0"/>
        <v>0.24960361857466329</v>
      </c>
      <c r="I16" s="27">
        <f t="shared" si="1"/>
        <v>54.66319246785126</v>
      </c>
      <c r="K16" s="70" t="s">
        <v>271</v>
      </c>
      <c r="L16" s="71"/>
      <c r="M16" s="72"/>
    </row>
    <row r="17" spans="2:22" x14ac:dyDescent="0.25">
      <c r="B17" s="2" t="s">
        <v>65</v>
      </c>
      <c r="C17" s="4">
        <v>3.31</v>
      </c>
      <c r="E17" s="26">
        <v>3</v>
      </c>
      <c r="F17" s="28">
        <f t="shared" ref="F17:F27" si="2">F16+1.5</f>
        <v>4.4999989999999999</v>
      </c>
      <c r="G17" s="26">
        <v>16</v>
      </c>
      <c r="H17" s="27">
        <f t="shared" si="0"/>
        <v>0.1297705111941948</v>
      </c>
      <c r="I17" s="27">
        <f t="shared" si="1"/>
        <v>28.41974195152866</v>
      </c>
      <c r="K17" s="70" t="s">
        <v>272</v>
      </c>
      <c r="L17" s="71"/>
      <c r="M17" s="72"/>
      <c r="P17" s="65" t="s">
        <v>278</v>
      </c>
      <c r="Q17" s="66"/>
      <c r="R17" s="66"/>
      <c r="S17" s="66"/>
      <c r="T17" s="66"/>
      <c r="U17" s="66"/>
      <c r="V17" s="67"/>
    </row>
    <row r="18" spans="2:22" x14ac:dyDescent="0.25">
      <c r="B18" s="2" t="s">
        <v>66</v>
      </c>
      <c r="C18" s="4">
        <v>3</v>
      </c>
      <c r="E18" s="28">
        <v>4.5</v>
      </c>
      <c r="F18" s="28">
        <f t="shared" si="2"/>
        <v>5.9999989999999999</v>
      </c>
      <c r="G18" s="26">
        <v>7</v>
      </c>
      <c r="H18" s="27">
        <f t="shared" si="0"/>
        <v>6.7468515367557491E-2</v>
      </c>
      <c r="I18" s="27">
        <f t="shared" si="1"/>
        <v>14.77560486549509</v>
      </c>
      <c r="K18" s="70" t="s">
        <v>273</v>
      </c>
      <c r="L18" s="71"/>
      <c r="M18" s="72"/>
      <c r="P18" s="65" t="s">
        <v>279</v>
      </c>
      <c r="Q18" s="66"/>
      <c r="R18" s="66"/>
      <c r="S18" s="66"/>
      <c r="T18" s="66"/>
      <c r="U18" s="66"/>
      <c r="V18" s="67"/>
    </row>
    <row r="19" spans="2:22" x14ac:dyDescent="0.25">
      <c r="B19" s="2" t="s">
        <v>67</v>
      </c>
      <c r="C19" s="4">
        <v>5.8000000000000003E-2</v>
      </c>
      <c r="E19" s="26">
        <v>6</v>
      </c>
      <c r="F19" s="28">
        <f t="shared" si="2"/>
        <v>7.4999989999999999</v>
      </c>
      <c r="G19" s="26">
        <v>8</v>
      </c>
      <c r="H19" s="27">
        <f t="shared" si="0"/>
        <v>3.5077310893000258E-2</v>
      </c>
      <c r="I19" s="27">
        <f t="shared" si="1"/>
        <v>7.6819310855670562</v>
      </c>
      <c r="K19" s="70" t="s">
        <v>274</v>
      </c>
      <c r="L19" s="71"/>
      <c r="M19" s="72"/>
    </row>
    <row r="20" spans="2:22" x14ac:dyDescent="0.25">
      <c r="B20" s="2" t="s">
        <v>68</v>
      </c>
      <c r="C20" s="4">
        <v>7.2</v>
      </c>
      <c r="E20" s="28">
        <v>7.5</v>
      </c>
      <c r="F20" s="28">
        <f t="shared" si="2"/>
        <v>8.999998999999999</v>
      </c>
      <c r="G20" s="26">
        <v>4</v>
      </c>
      <c r="H20" s="27">
        <f t="shared" si="0"/>
        <v>1.8236917364804595E-2</v>
      </c>
      <c r="I20" s="27">
        <f t="shared" si="1"/>
        <v>3.9938849028922063</v>
      </c>
      <c r="K20" s="73" t="s">
        <v>275</v>
      </c>
      <c r="L20" s="74"/>
      <c r="M20" s="75"/>
      <c r="R20" s="68" t="s">
        <v>36</v>
      </c>
      <c r="S20" s="69"/>
      <c r="T20" s="2">
        <v>0.95</v>
      </c>
    </row>
    <row r="21" spans="2:22" x14ac:dyDescent="0.25">
      <c r="B21" s="2" t="s">
        <v>69</v>
      </c>
      <c r="C21" s="4">
        <v>2.4870000000000001</v>
      </c>
      <c r="E21" s="26">
        <v>9</v>
      </c>
      <c r="F21" s="28">
        <f t="shared" si="2"/>
        <v>10.499998999999999</v>
      </c>
      <c r="G21" s="26">
        <v>3</v>
      </c>
      <c r="H21" s="27">
        <f t="shared" si="0"/>
        <v>9.4814895014394551E-3</v>
      </c>
      <c r="I21" s="27">
        <f t="shared" si="1"/>
        <v>2.0764462008152407</v>
      </c>
    </row>
    <row r="22" spans="2:22" x14ac:dyDescent="0.25">
      <c r="B22" s="2" t="s">
        <v>70</v>
      </c>
      <c r="C22" s="4">
        <v>0.77800000000000002</v>
      </c>
      <c r="E22" s="28">
        <v>10.5</v>
      </c>
      <c r="F22" s="28">
        <f t="shared" si="2"/>
        <v>11.999998999999999</v>
      </c>
      <c r="G22" s="26">
        <v>4</v>
      </c>
      <c r="H22" s="27">
        <f t="shared" si="0"/>
        <v>4.9294867859303038E-3</v>
      </c>
      <c r="I22" s="27">
        <f t="shared" si="1"/>
        <v>1.0795576061187364</v>
      </c>
      <c r="K22" s="63" t="s">
        <v>276</v>
      </c>
      <c r="L22" s="63"/>
      <c r="M22" s="63"/>
    </row>
    <row r="23" spans="2:22" x14ac:dyDescent="0.25">
      <c r="B23" s="2" t="s">
        <v>71</v>
      </c>
      <c r="C23" s="4">
        <v>2.37</v>
      </c>
      <c r="E23" s="26">
        <v>12</v>
      </c>
      <c r="F23" s="28">
        <f t="shared" si="2"/>
        <v>13.499998999999999</v>
      </c>
      <c r="G23" s="26">
        <v>1</v>
      </c>
      <c r="H23" s="27">
        <f t="shared" si="0"/>
        <v>2.5628715792991308E-3</v>
      </c>
      <c r="I23" s="27">
        <f t="shared" si="1"/>
        <v>0.56126887586650964</v>
      </c>
      <c r="K23" s="63" t="s">
        <v>48</v>
      </c>
      <c r="L23" s="63"/>
      <c r="M23" s="63"/>
    </row>
    <row r="24" spans="2:22" x14ac:dyDescent="0.25">
      <c r="B24" s="2" t="s">
        <v>72</v>
      </c>
      <c r="C24" s="4">
        <v>2.44</v>
      </c>
      <c r="E24" s="28">
        <v>13.5</v>
      </c>
      <c r="F24" s="28">
        <f t="shared" si="2"/>
        <v>14.999998999999999</v>
      </c>
      <c r="G24" s="26">
        <v>3</v>
      </c>
      <c r="H24" s="27">
        <f t="shared" si="0"/>
        <v>1.3324532587704052E-3</v>
      </c>
      <c r="I24" s="27">
        <f t="shared" si="1"/>
        <v>0.29180726367071874</v>
      </c>
    </row>
    <row r="25" spans="2:22" x14ac:dyDescent="0.25">
      <c r="B25" s="2" t="s">
        <v>73</v>
      </c>
      <c r="C25" s="4">
        <v>2.82</v>
      </c>
      <c r="E25" s="26">
        <v>15</v>
      </c>
      <c r="F25" s="28">
        <f t="shared" si="2"/>
        <v>16.499998999999999</v>
      </c>
      <c r="G25" s="26">
        <v>0</v>
      </c>
      <c r="H25" s="27">
        <f t="shared" si="0"/>
        <v>6.9275093654652675E-4</v>
      </c>
      <c r="I25" s="27">
        <f t="shared" si="1"/>
        <v>0.15171245510368936</v>
      </c>
    </row>
    <row r="26" spans="2:22" x14ac:dyDescent="0.25">
      <c r="B26" s="2" t="s">
        <v>74</v>
      </c>
      <c r="C26" s="4">
        <v>3.1909999999999998</v>
      </c>
      <c r="E26" s="28">
        <v>16.5</v>
      </c>
      <c r="F26" s="28">
        <f t="shared" si="2"/>
        <v>17.999998999999999</v>
      </c>
      <c r="G26" s="26">
        <v>0</v>
      </c>
      <c r="H26" s="27">
        <f t="shared" si="0"/>
        <v>3.6016562451801626E-4</v>
      </c>
      <c r="I26" s="27">
        <f t="shared" si="1"/>
        <v>7.8876271769445561E-2</v>
      </c>
    </row>
    <row r="27" spans="2:22" x14ac:dyDescent="0.25">
      <c r="B27" s="2" t="s">
        <v>75</v>
      </c>
      <c r="C27" s="4">
        <v>4.4999999999999998E-2</v>
      </c>
      <c r="E27" s="26">
        <v>18</v>
      </c>
      <c r="F27" s="28">
        <f t="shared" si="2"/>
        <v>19.499998999999999</v>
      </c>
      <c r="G27" s="26">
        <v>0</v>
      </c>
      <c r="H27" s="27">
        <f t="shared" si="0"/>
        <v>1.8725240232964069E-4</v>
      </c>
      <c r="I27" s="27">
        <f t="shared" si="1"/>
        <v>4.1008276110191311E-2</v>
      </c>
    </row>
    <row r="28" spans="2:22" x14ac:dyDescent="0.25">
      <c r="B28" s="2" t="s">
        <v>76</v>
      </c>
      <c r="C28" s="4">
        <v>0.33</v>
      </c>
      <c r="E28" s="28">
        <v>19.5</v>
      </c>
      <c r="F28" s="28">
        <f>F27+1.511</f>
        <v>21.010998999999998</v>
      </c>
      <c r="G28" s="30">
        <v>2</v>
      </c>
      <c r="H28" s="32">
        <f t="shared" si="0"/>
        <v>9.785821634111791E-5</v>
      </c>
      <c r="I28" s="32">
        <f t="shared" si="1"/>
        <v>2.1430949378704822E-2</v>
      </c>
    </row>
    <row r="29" spans="2:22" x14ac:dyDescent="0.25">
      <c r="B29" s="2" t="s">
        <v>77</v>
      </c>
      <c r="C29" s="4">
        <v>0.17799999999999999</v>
      </c>
      <c r="E29" s="33"/>
      <c r="F29" s="34"/>
      <c r="G29" s="33">
        <f>SUM(G15:G28)</f>
        <v>219</v>
      </c>
      <c r="H29" s="35"/>
      <c r="I29" s="35">
        <f>SUM(I15:I28)</f>
        <v>218.97691855961091</v>
      </c>
    </row>
    <row r="30" spans="2:22" x14ac:dyDescent="0.25">
      <c r="B30" s="2" t="s">
        <v>78</v>
      </c>
      <c r="C30" s="4">
        <v>1.56</v>
      </c>
      <c r="E30" s="33"/>
      <c r="F30" s="34"/>
      <c r="G30" s="33"/>
      <c r="H30" s="35"/>
      <c r="I30" s="35"/>
    </row>
    <row r="31" spans="2:22" x14ac:dyDescent="0.25">
      <c r="B31" s="2" t="s">
        <v>79</v>
      </c>
      <c r="C31" s="4">
        <v>3.3799500000000001E-4</v>
      </c>
      <c r="E31" s="57" t="s">
        <v>13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9"/>
    </row>
    <row r="32" spans="2:22" x14ac:dyDescent="0.25">
      <c r="B32" s="2" t="s">
        <v>80</v>
      </c>
      <c r="C32" s="4">
        <v>5.3953000000000001E-2</v>
      </c>
      <c r="E32" s="16"/>
      <c r="F32" s="16"/>
      <c r="G32" s="16"/>
      <c r="H32" s="16"/>
      <c r="I32" s="16"/>
    </row>
    <row r="33" spans="2:19" x14ac:dyDescent="0.25">
      <c r="B33" s="2" t="s">
        <v>81</v>
      </c>
      <c r="C33" s="4">
        <v>11.2</v>
      </c>
      <c r="E33" s="15" t="s">
        <v>7</v>
      </c>
      <c r="F33" s="15" t="s">
        <v>8</v>
      </c>
      <c r="G33" s="19" t="s">
        <v>10</v>
      </c>
      <c r="H33" s="19" t="s">
        <v>12</v>
      </c>
      <c r="I33" s="19" t="s">
        <v>14</v>
      </c>
      <c r="J33" s="19" t="s">
        <v>15</v>
      </c>
      <c r="L33" s="62" t="s">
        <v>287</v>
      </c>
      <c r="M33" s="62"/>
      <c r="N33" s="62"/>
      <c r="O33" s="62"/>
      <c r="P33" s="62"/>
      <c r="Q33" s="62"/>
    </row>
    <row r="34" spans="2:19" x14ac:dyDescent="0.25">
      <c r="B34" s="2" t="s">
        <v>82</v>
      </c>
      <c r="C34" s="4">
        <v>7</v>
      </c>
      <c r="E34" s="28">
        <f>E15</f>
        <v>0</v>
      </c>
      <c r="F34" s="28">
        <f>F15</f>
        <v>1.4999990000000001</v>
      </c>
      <c r="G34" s="30">
        <f>G15</f>
        <v>128</v>
      </c>
      <c r="H34" s="32">
        <f>I15</f>
        <v>105.14045538744341</v>
      </c>
      <c r="I34" s="32">
        <f t="shared" ref="I34:I40" si="3">((H34-G34)^2)/H34</f>
        <v>4.9701019266830428</v>
      </c>
      <c r="J34" s="32">
        <f>I34</f>
        <v>4.9701019266830428</v>
      </c>
      <c r="L34" s="62"/>
      <c r="M34" s="62"/>
      <c r="N34" s="62"/>
      <c r="O34" s="62"/>
      <c r="P34" s="62"/>
      <c r="Q34" s="62"/>
    </row>
    <row r="35" spans="2:19" x14ac:dyDescent="0.25">
      <c r="B35" s="2" t="s">
        <v>83</v>
      </c>
      <c r="C35" s="4">
        <v>6</v>
      </c>
      <c r="E35" s="28">
        <f t="shared" ref="E35:G39" si="4">E16</f>
        <v>1.5</v>
      </c>
      <c r="F35" s="28">
        <f t="shared" si="4"/>
        <v>2.9999989999999999</v>
      </c>
      <c r="G35" s="30">
        <f t="shared" si="4"/>
        <v>43</v>
      </c>
      <c r="H35" s="32">
        <f t="shared" ref="H35:H38" si="5">I16</f>
        <v>54.66319246785126</v>
      </c>
      <c r="I35" s="32">
        <f t="shared" si="3"/>
        <v>2.4885128804386043</v>
      </c>
      <c r="J35" s="32">
        <f t="shared" ref="J35:J40" si="6">I35+J34</f>
        <v>7.4586148071216467</v>
      </c>
      <c r="L35" s="62"/>
      <c r="M35" s="62"/>
      <c r="N35" s="62"/>
      <c r="O35" s="62"/>
      <c r="P35" s="62"/>
      <c r="Q35" s="62"/>
    </row>
    <row r="36" spans="2:19" x14ac:dyDescent="0.25">
      <c r="B36" s="2" t="s">
        <v>84</v>
      </c>
      <c r="C36" s="4">
        <v>0.66</v>
      </c>
      <c r="E36" s="28">
        <f t="shared" si="4"/>
        <v>3</v>
      </c>
      <c r="F36" s="28">
        <f t="shared" si="4"/>
        <v>4.4999989999999999</v>
      </c>
      <c r="G36" s="30">
        <f t="shared" si="4"/>
        <v>16</v>
      </c>
      <c r="H36" s="32">
        <f>I17</f>
        <v>28.41974195152866</v>
      </c>
      <c r="I36" s="32">
        <f t="shared" si="3"/>
        <v>5.4275647683797503</v>
      </c>
      <c r="J36" s="32">
        <f t="shared" si="6"/>
        <v>12.886179575501398</v>
      </c>
      <c r="L36" s="62"/>
      <c r="M36" s="62"/>
      <c r="N36" s="62"/>
      <c r="O36" s="62"/>
      <c r="P36" s="62"/>
      <c r="Q36" s="62"/>
    </row>
    <row r="37" spans="2:19" x14ac:dyDescent="0.25">
      <c r="B37" s="2" t="s">
        <v>85</v>
      </c>
      <c r="C37" s="4">
        <v>14</v>
      </c>
      <c r="E37" s="28">
        <f t="shared" si="4"/>
        <v>4.5</v>
      </c>
      <c r="F37" s="28">
        <f t="shared" si="4"/>
        <v>5.9999989999999999</v>
      </c>
      <c r="G37" s="30">
        <f t="shared" si="4"/>
        <v>7</v>
      </c>
      <c r="H37" s="32">
        <f>I18</f>
        <v>14.77560486549509</v>
      </c>
      <c r="I37" s="32">
        <f t="shared" si="3"/>
        <v>4.0918819618343303</v>
      </c>
      <c r="J37" s="32">
        <f t="shared" si="6"/>
        <v>16.978061537335726</v>
      </c>
      <c r="L37" s="62"/>
      <c r="M37" s="62"/>
      <c r="N37" s="62"/>
      <c r="O37" s="62"/>
      <c r="P37" s="62"/>
      <c r="Q37" s="62"/>
    </row>
    <row r="38" spans="2:19" x14ac:dyDescent="0.25">
      <c r="B38" s="2" t="s">
        <v>86</v>
      </c>
      <c r="C38" s="4">
        <v>1.2579E-2</v>
      </c>
      <c r="E38" s="28">
        <f t="shared" si="4"/>
        <v>6</v>
      </c>
      <c r="F38" s="28">
        <f t="shared" si="4"/>
        <v>7.4999989999999999</v>
      </c>
      <c r="G38" s="30">
        <f t="shared" si="4"/>
        <v>8</v>
      </c>
      <c r="H38" s="32">
        <f t="shared" si="5"/>
        <v>7.6819310855670562</v>
      </c>
      <c r="I38" s="32">
        <f t="shared" si="3"/>
        <v>1.3169583689526608E-2</v>
      </c>
      <c r="J38" s="32">
        <f t="shared" si="6"/>
        <v>16.991231121025255</v>
      </c>
      <c r="L38" s="62"/>
      <c r="M38" s="62"/>
      <c r="N38" s="62"/>
      <c r="O38" s="62"/>
      <c r="P38" s="62"/>
      <c r="Q38" s="62"/>
    </row>
    <row r="39" spans="2:19" x14ac:dyDescent="0.25">
      <c r="B39" s="2" t="s">
        <v>87</v>
      </c>
      <c r="C39" s="4">
        <v>0.81799999999999995</v>
      </c>
      <c r="E39" s="28">
        <f t="shared" si="4"/>
        <v>7.5</v>
      </c>
      <c r="F39" s="28">
        <v>10.5</v>
      </c>
      <c r="G39" s="30">
        <f>G20+G21</f>
        <v>7</v>
      </c>
      <c r="H39" s="32">
        <f>SUM(I20:I21)</f>
        <v>6.0703311037074474</v>
      </c>
      <c r="I39" s="32">
        <f t="shared" si="3"/>
        <v>0.14237843734849195</v>
      </c>
      <c r="J39" s="32">
        <f t="shared" si="6"/>
        <v>17.133609558373745</v>
      </c>
    </row>
    <row r="40" spans="2:19" x14ac:dyDescent="0.25">
      <c r="B40" s="2" t="s">
        <v>88</v>
      </c>
      <c r="C40" s="4">
        <v>0.624</v>
      </c>
      <c r="E40" s="28">
        <f>E22</f>
        <v>10.5</v>
      </c>
      <c r="F40" s="28">
        <v>21</v>
      </c>
      <c r="G40" s="30">
        <f>SUM(G22:G28)</f>
        <v>10</v>
      </c>
      <c r="H40" s="32">
        <f>SUM(I22:I28)</f>
        <v>2.225661698017996</v>
      </c>
      <c r="I40" s="32">
        <f t="shared" si="3"/>
        <v>27.156119947379231</v>
      </c>
      <c r="J40" s="39">
        <f t="shared" si="6"/>
        <v>44.289729505752973</v>
      </c>
      <c r="K40" s="7" t="s">
        <v>16</v>
      </c>
      <c r="L40" s="16" t="s">
        <v>17</v>
      </c>
      <c r="N40" s="61" t="s">
        <v>18</v>
      </c>
      <c r="O40" s="61"/>
      <c r="P40" s="2">
        <f>7-1-1</f>
        <v>5</v>
      </c>
      <c r="Q40" s="7" t="s">
        <v>16</v>
      </c>
      <c r="R40" t="s">
        <v>282</v>
      </c>
    </row>
    <row r="41" spans="2:19" x14ac:dyDescent="0.25">
      <c r="B41" s="2" t="s">
        <v>89</v>
      </c>
      <c r="C41" s="4">
        <v>3.23</v>
      </c>
      <c r="E41" s="33"/>
      <c r="F41" s="33"/>
      <c r="G41" s="33"/>
      <c r="H41" s="35"/>
      <c r="I41" s="29"/>
      <c r="J41" s="38">
        <v>11.1</v>
      </c>
      <c r="K41" s="7" t="s">
        <v>16</v>
      </c>
      <c r="L41" s="16" t="s">
        <v>19</v>
      </c>
      <c r="O41" s="10"/>
      <c r="P41" s="10" t="s">
        <v>286</v>
      </c>
      <c r="R41" t="s">
        <v>283</v>
      </c>
      <c r="S41" t="s">
        <v>284</v>
      </c>
    </row>
    <row r="42" spans="2:19" x14ac:dyDescent="0.25">
      <c r="B42" s="2" t="s">
        <v>90</v>
      </c>
      <c r="C42" s="4">
        <v>8.7799999999999994</v>
      </c>
      <c r="E42" s="33"/>
      <c r="F42" s="33"/>
      <c r="G42" s="33"/>
      <c r="H42" s="35"/>
      <c r="I42" s="35"/>
    </row>
    <row r="43" spans="2:19" x14ac:dyDescent="0.25">
      <c r="B43" s="2" t="s">
        <v>91</v>
      </c>
      <c r="C43" s="4">
        <v>1.67E-2</v>
      </c>
      <c r="E43" s="33"/>
      <c r="F43" s="33"/>
      <c r="G43" s="33"/>
      <c r="H43" s="35"/>
      <c r="I43" s="35"/>
      <c r="J43" s="35"/>
    </row>
    <row r="44" spans="2:19" x14ac:dyDescent="0.25">
      <c r="B44" s="2" t="s">
        <v>92</v>
      </c>
      <c r="C44" s="4">
        <v>0.1416</v>
      </c>
      <c r="E44" s="57" t="s">
        <v>28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</row>
    <row r="45" spans="2:19" x14ac:dyDescent="0.25">
      <c r="B45" s="2" t="s">
        <v>93</v>
      </c>
      <c r="C45" s="4">
        <v>1.47</v>
      </c>
      <c r="E45" s="33"/>
      <c r="F45" s="33"/>
      <c r="G45" s="33"/>
      <c r="H45" s="35"/>
      <c r="I45" s="35"/>
      <c r="J45" s="35"/>
    </row>
    <row r="46" spans="2:19" ht="16.5" customHeight="1" x14ac:dyDescent="0.25">
      <c r="B46" s="2" t="s">
        <v>94</v>
      </c>
      <c r="C46" s="4">
        <v>5.3999999999999999E-2</v>
      </c>
      <c r="E46" s="41" t="s">
        <v>7</v>
      </c>
      <c r="F46" s="41" t="s">
        <v>8</v>
      </c>
      <c r="G46" s="41" t="s">
        <v>10</v>
      </c>
      <c r="H46" s="41" t="s">
        <v>12</v>
      </c>
      <c r="I46" s="41" t="s">
        <v>29</v>
      </c>
      <c r="J46" s="41" t="s">
        <v>30</v>
      </c>
      <c r="K46" s="41" t="s">
        <v>31</v>
      </c>
      <c r="L46" s="41" t="s">
        <v>32</v>
      </c>
      <c r="M46" s="60" t="s">
        <v>281</v>
      </c>
      <c r="N46" s="60"/>
      <c r="O46" s="41" t="s">
        <v>34</v>
      </c>
    </row>
    <row r="47" spans="2:19" x14ac:dyDescent="0.25">
      <c r="B47" s="2" t="s">
        <v>95</v>
      </c>
      <c r="C47" s="4">
        <v>0.91400000000000003</v>
      </c>
      <c r="E47" s="30">
        <f>E15</f>
        <v>0</v>
      </c>
      <c r="F47" s="31">
        <f>F15</f>
        <v>1.4999990000000001</v>
      </c>
      <c r="G47" s="30">
        <f>G15</f>
        <v>128</v>
      </c>
      <c r="H47" s="28">
        <f>I15</f>
        <v>105.14045538744341</v>
      </c>
      <c r="I47" s="40">
        <f t="shared" ref="I47:I60" si="7">G47/N</f>
        <v>0.58447488584474883</v>
      </c>
      <c r="J47" s="21">
        <f>H15</f>
        <v>0.48009340359563202</v>
      </c>
      <c r="K47" s="40">
        <f>I47</f>
        <v>0.58447488584474883</v>
      </c>
      <c r="L47" s="21">
        <f>J47</f>
        <v>0.48009340359563202</v>
      </c>
      <c r="M47" s="55">
        <f>ABS(K47-L47)</f>
        <v>0.10438148224911681</v>
      </c>
      <c r="N47" s="56"/>
      <c r="O47" s="40">
        <f>M47</f>
        <v>0.10438148224911681</v>
      </c>
    </row>
    <row r="48" spans="2:19" x14ac:dyDescent="0.25">
      <c r="B48" s="2" t="s">
        <v>96</v>
      </c>
      <c r="C48" s="4">
        <v>0.11</v>
      </c>
      <c r="E48" s="30">
        <f t="shared" ref="E48:F60" si="8">E16</f>
        <v>1.5</v>
      </c>
      <c r="F48" s="31">
        <f t="shared" si="8"/>
        <v>2.9999989999999999</v>
      </c>
      <c r="G48" s="30">
        <f>G16</f>
        <v>43</v>
      </c>
      <c r="H48" s="28">
        <f t="shared" ref="H48:H60" si="9">I16</f>
        <v>54.66319246785126</v>
      </c>
      <c r="I48" s="40">
        <f t="shared" si="7"/>
        <v>0.19634703196347031</v>
      </c>
      <c r="J48" s="21">
        <f t="shared" ref="J48:J60" si="10">H16</f>
        <v>0.24960361857466329</v>
      </c>
      <c r="K48" s="40">
        <f t="shared" ref="K48:K60" si="11">I48+K47</f>
        <v>0.78082191780821919</v>
      </c>
      <c r="L48" s="21">
        <f t="shared" ref="L48:L60" si="12">J48+L47</f>
        <v>0.72969702217029531</v>
      </c>
      <c r="M48" s="55">
        <f t="shared" ref="M48:M60" si="13">ABS(K48-L48)</f>
        <v>5.1124895637923884E-2</v>
      </c>
      <c r="N48" s="56"/>
      <c r="O48" s="40">
        <f>MAX(O47,M48)</f>
        <v>0.10438148224911681</v>
      </c>
    </row>
    <row r="49" spans="2:17" x14ac:dyDescent="0.25">
      <c r="B49" s="2" t="s">
        <v>97</v>
      </c>
      <c r="C49" s="4">
        <v>1.9</v>
      </c>
      <c r="E49" s="30">
        <f t="shared" si="8"/>
        <v>3</v>
      </c>
      <c r="F49" s="31">
        <f t="shared" si="8"/>
        <v>4.4999989999999999</v>
      </c>
      <c r="G49" s="30">
        <f t="shared" ref="G49:G60" si="14">G17</f>
        <v>16</v>
      </c>
      <c r="H49" s="28">
        <f t="shared" si="9"/>
        <v>28.41974195152866</v>
      </c>
      <c r="I49" s="40">
        <f t="shared" si="7"/>
        <v>7.3059360730593603E-2</v>
      </c>
      <c r="J49" s="21">
        <f t="shared" si="10"/>
        <v>0.1297705111941948</v>
      </c>
      <c r="K49" s="40">
        <f t="shared" si="11"/>
        <v>0.85388127853881279</v>
      </c>
      <c r="L49" s="21">
        <f t="shared" si="12"/>
        <v>0.85946753336449011</v>
      </c>
      <c r="M49" s="55">
        <f t="shared" si="13"/>
        <v>5.586254825677317E-3</v>
      </c>
      <c r="N49" s="56"/>
      <c r="O49" s="40">
        <f>MAX(O48,M49)</f>
        <v>0.10438148224911681</v>
      </c>
    </row>
    <row r="50" spans="2:17" x14ac:dyDescent="0.25">
      <c r="B50" s="2" t="s">
        <v>98</v>
      </c>
      <c r="C50" s="4">
        <v>2</v>
      </c>
      <c r="E50" s="30">
        <f t="shared" si="8"/>
        <v>4.5</v>
      </c>
      <c r="F50" s="31">
        <f t="shared" si="8"/>
        <v>5.9999989999999999</v>
      </c>
      <c r="G50" s="30">
        <f t="shared" si="14"/>
        <v>7</v>
      </c>
      <c r="H50" s="28">
        <f t="shared" si="9"/>
        <v>14.77560486549509</v>
      </c>
      <c r="I50" s="40">
        <f t="shared" si="7"/>
        <v>3.1963470319634701E-2</v>
      </c>
      <c r="J50" s="21">
        <f t="shared" si="10"/>
        <v>6.7468515367557491E-2</v>
      </c>
      <c r="K50" s="40">
        <f t="shared" si="11"/>
        <v>0.88584474885844755</v>
      </c>
      <c r="L50" s="21">
        <f t="shared" si="12"/>
        <v>0.9269360487320476</v>
      </c>
      <c r="M50" s="55">
        <f t="shared" si="13"/>
        <v>4.1091299873600051E-2</v>
      </c>
      <c r="N50" s="56"/>
      <c r="O50" s="40">
        <f>MAX(O49,M50)</f>
        <v>0.10438148224911681</v>
      </c>
    </row>
    <row r="51" spans="2:17" x14ac:dyDescent="0.25">
      <c r="B51" s="2" t="s">
        <v>99</v>
      </c>
      <c r="C51" s="4">
        <v>1.0999999999999999E-2</v>
      </c>
      <c r="E51" s="30">
        <f t="shared" si="8"/>
        <v>6</v>
      </c>
      <c r="F51" s="31">
        <f t="shared" si="8"/>
        <v>7.4999989999999999</v>
      </c>
      <c r="G51" s="30">
        <f t="shared" si="14"/>
        <v>8</v>
      </c>
      <c r="H51" s="28">
        <f t="shared" si="9"/>
        <v>7.6819310855670562</v>
      </c>
      <c r="I51" s="40">
        <f t="shared" si="7"/>
        <v>3.6529680365296802E-2</v>
      </c>
      <c r="J51" s="21">
        <f t="shared" si="10"/>
        <v>3.5077310893000258E-2</v>
      </c>
      <c r="K51" s="40">
        <f t="shared" si="11"/>
        <v>0.92237442922374435</v>
      </c>
      <c r="L51" s="21">
        <f t="shared" si="12"/>
        <v>0.96201335962504786</v>
      </c>
      <c r="M51" s="55">
        <f t="shared" si="13"/>
        <v>3.9638930401303507E-2</v>
      </c>
      <c r="N51" s="56"/>
      <c r="O51" s="40">
        <f>MAX(O50,M51)</f>
        <v>0.10438148224911681</v>
      </c>
    </row>
    <row r="52" spans="2:17" x14ac:dyDescent="0.25">
      <c r="B52" s="2" t="s">
        <v>100</v>
      </c>
      <c r="C52" s="4">
        <v>9.4E-2</v>
      </c>
      <c r="E52" s="30">
        <f t="shared" si="8"/>
        <v>7.5</v>
      </c>
      <c r="F52" s="31">
        <f t="shared" si="8"/>
        <v>8.999998999999999</v>
      </c>
      <c r="G52" s="30">
        <f t="shared" si="14"/>
        <v>4</v>
      </c>
      <c r="H52" s="28">
        <f t="shared" si="9"/>
        <v>3.9938849028922063</v>
      </c>
      <c r="I52" s="40">
        <f t="shared" si="7"/>
        <v>1.8264840182648401E-2</v>
      </c>
      <c r="J52" s="21">
        <f t="shared" si="10"/>
        <v>1.8236917364804595E-2</v>
      </c>
      <c r="K52" s="40">
        <f t="shared" si="11"/>
        <v>0.94063926940639275</v>
      </c>
      <c r="L52" s="21">
        <f t="shared" si="12"/>
        <v>0.98025027698985245</v>
      </c>
      <c r="M52" s="55">
        <f t="shared" si="13"/>
        <v>3.9611007583459701E-2</v>
      </c>
      <c r="N52" s="56"/>
      <c r="O52" s="40">
        <f t="shared" ref="O52" si="15">MAX(O51,M52)</f>
        <v>0.10438148224911681</v>
      </c>
    </row>
    <row r="53" spans="2:17" x14ac:dyDescent="0.25">
      <c r="B53" s="2" t="s">
        <v>101</v>
      </c>
      <c r="C53" s="4">
        <v>10.98</v>
      </c>
      <c r="E53" s="30">
        <f t="shared" si="8"/>
        <v>9</v>
      </c>
      <c r="F53" s="31">
        <f t="shared" si="8"/>
        <v>10.499998999999999</v>
      </c>
      <c r="G53" s="30">
        <f t="shared" si="14"/>
        <v>3</v>
      </c>
      <c r="H53" s="28">
        <f t="shared" si="9"/>
        <v>2.0764462008152407</v>
      </c>
      <c r="I53" s="40">
        <f t="shared" si="7"/>
        <v>1.3698630136986301E-2</v>
      </c>
      <c r="J53" s="21">
        <f t="shared" si="10"/>
        <v>9.4814895014394551E-3</v>
      </c>
      <c r="K53" s="40">
        <f t="shared" si="11"/>
        <v>0.95433789954337911</v>
      </c>
      <c r="L53" s="21">
        <f t="shared" si="12"/>
        <v>0.98973176649129191</v>
      </c>
      <c r="M53" s="55">
        <f t="shared" si="13"/>
        <v>3.53938669479128E-2</v>
      </c>
      <c r="N53" s="56"/>
      <c r="O53" s="40">
        <f t="shared" ref="O53:O60" si="16">MAX(O52,M53)</f>
        <v>0.10438148224911681</v>
      </c>
    </row>
    <row r="54" spans="2:17" x14ac:dyDescent="0.25">
      <c r="B54" s="2" t="s">
        <v>102</v>
      </c>
      <c r="C54" s="4">
        <v>1.9</v>
      </c>
      <c r="E54" s="30">
        <f t="shared" si="8"/>
        <v>10.5</v>
      </c>
      <c r="F54" s="31">
        <f t="shared" si="8"/>
        <v>11.999998999999999</v>
      </c>
      <c r="G54" s="30">
        <f t="shared" si="14"/>
        <v>4</v>
      </c>
      <c r="H54" s="28">
        <f t="shared" si="9"/>
        <v>1.0795576061187364</v>
      </c>
      <c r="I54" s="40">
        <f t="shared" si="7"/>
        <v>1.8264840182648401E-2</v>
      </c>
      <c r="J54" s="21">
        <f t="shared" si="10"/>
        <v>4.9294867859303038E-3</v>
      </c>
      <c r="K54" s="40">
        <f t="shared" si="11"/>
        <v>0.97260273972602751</v>
      </c>
      <c r="L54" s="21">
        <f t="shared" si="12"/>
        <v>0.99466125327722221</v>
      </c>
      <c r="M54" s="55">
        <f t="shared" si="13"/>
        <v>2.2058513551194703E-2</v>
      </c>
      <c r="N54" s="56"/>
      <c r="O54" s="40">
        <f t="shared" si="16"/>
        <v>0.10438148224911681</v>
      </c>
    </row>
    <row r="55" spans="2:17" x14ac:dyDescent="0.25">
      <c r="B55" s="2" t="s">
        <v>103</v>
      </c>
      <c r="C55" s="4">
        <v>1.2E-2</v>
      </c>
      <c r="E55" s="30">
        <f t="shared" si="8"/>
        <v>12</v>
      </c>
      <c r="F55" s="31">
        <f t="shared" si="8"/>
        <v>13.499998999999999</v>
      </c>
      <c r="G55" s="30">
        <f t="shared" si="14"/>
        <v>1</v>
      </c>
      <c r="H55" s="28">
        <f t="shared" si="9"/>
        <v>0.56126887586650964</v>
      </c>
      <c r="I55" s="40">
        <f t="shared" si="7"/>
        <v>4.5662100456621002E-3</v>
      </c>
      <c r="J55" s="21">
        <f t="shared" si="10"/>
        <v>2.5628715792991308E-3</v>
      </c>
      <c r="K55" s="40">
        <f t="shared" si="11"/>
        <v>0.97716894977168955</v>
      </c>
      <c r="L55" s="21">
        <f t="shared" si="12"/>
        <v>0.99722412485652134</v>
      </c>
      <c r="M55" s="55">
        <f t="shared" si="13"/>
        <v>2.0055175084831789E-2</v>
      </c>
      <c r="N55" s="56"/>
      <c r="O55" s="40">
        <f t="shared" si="16"/>
        <v>0.10438148224911681</v>
      </c>
    </row>
    <row r="56" spans="2:17" x14ac:dyDescent="0.25">
      <c r="B56" s="2" t="s">
        <v>104</v>
      </c>
      <c r="C56" s="4">
        <v>0.34</v>
      </c>
      <c r="E56" s="30">
        <f t="shared" si="8"/>
        <v>13.5</v>
      </c>
      <c r="F56" s="31">
        <f t="shared" si="8"/>
        <v>14.999998999999999</v>
      </c>
      <c r="G56" s="30">
        <f t="shared" si="14"/>
        <v>3</v>
      </c>
      <c r="H56" s="28">
        <f t="shared" si="9"/>
        <v>0.29180726367071874</v>
      </c>
      <c r="I56" s="40">
        <f t="shared" si="7"/>
        <v>1.3698630136986301E-2</v>
      </c>
      <c r="J56" s="21">
        <f t="shared" si="10"/>
        <v>1.3324532587704052E-3</v>
      </c>
      <c r="K56" s="40">
        <f t="shared" si="11"/>
        <v>0.99086757990867591</v>
      </c>
      <c r="L56" s="21">
        <f t="shared" si="12"/>
        <v>0.99855657811529175</v>
      </c>
      <c r="M56" s="55">
        <f t="shared" si="13"/>
        <v>7.688998206615838E-3</v>
      </c>
      <c r="N56" s="56"/>
      <c r="O56" s="40">
        <f t="shared" si="16"/>
        <v>0.10438148224911681</v>
      </c>
    </row>
    <row r="57" spans="2:17" x14ac:dyDescent="0.25">
      <c r="B57" s="2" t="s">
        <v>105</v>
      </c>
      <c r="C57" s="4">
        <v>1.37</v>
      </c>
      <c r="E57" s="30">
        <f t="shared" si="8"/>
        <v>15</v>
      </c>
      <c r="F57" s="31">
        <f t="shared" si="8"/>
        <v>16.499998999999999</v>
      </c>
      <c r="G57" s="30">
        <f t="shared" si="14"/>
        <v>0</v>
      </c>
      <c r="H57" s="28">
        <f t="shared" si="9"/>
        <v>0.15171245510368936</v>
      </c>
      <c r="I57" s="40">
        <f t="shared" si="7"/>
        <v>0</v>
      </c>
      <c r="J57" s="21">
        <f t="shared" si="10"/>
        <v>6.9275093654652675E-4</v>
      </c>
      <c r="K57" s="40">
        <f t="shared" si="11"/>
        <v>0.99086757990867591</v>
      </c>
      <c r="L57" s="21">
        <f t="shared" si="12"/>
        <v>0.99924932905183828</v>
      </c>
      <c r="M57" s="55">
        <f t="shared" si="13"/>
        <v>8.3817491431623647E-3</v>
      </c>
      <c r="N57" s="56"/>
      <c r="O57" s="40">
        <f t="shared" si="16"/>
        <v>0.10438148224911681</v>
      </c>
    </row>
    <row r="58" spans="2:17" x14ac:dyDescent="0.25">
      <c r="B58" s="2" t="s">
        <v>106</v>
      </c>
      <c r="C58" s="4">
        <v>0.223</v>
      </c>
      <c r="E58" s="30">
        <f t="shared" si="8"/>
        <v>16.5</v>
      </c>
      <c r="F58" s="31">
        <f t="shared" si="8"/>
        <v>17.999998999999999</v>
      </c>
      <c r="G58" s="30">
        <f t="shared" si="14"/>
        <v>0</v>
      </c>
      <c r="H58" s="28">
        <f t="shared" si="9"/>
        <v>7.8876271769445561E-2</v>
      </c>
      <c r="I58" s="40">
        <f t="shared" si="7"/>
        <v>0</v>
      </c>
      <c r="J58" s="21">
        <f t="shared" si="10"/>
        <v>3.6016562451801626E-4</v>
      </c>
      <c r="K58" s="40">
        <f t="shared" si="11"/>
        <v>0.99086757990867591</v>
      </c>
      <c r="L58" s="21">
        <f t="shared" si="12"/>
        <v>0.99960949467635629</v>
      </c>
      <c r="M58" s="55">
        <f t="shared" si="13"/>
        <v>8.741914767680381E-3</v>
      </c>
      <c r="N58" s="56"/>
      <c r="O58" s="40">
        <f t="shared" si="16"/>
        <v>0.10438148224911681</v>
      </c>
    </row>
    <row r="59" spans="2:17" x14ac:dyDescent="0.25">
      <c r="B59" s="2" t="s">
        <v>107</v>
      </c>
      <c r="C59" s="4">
        <v>2.21</v>
      </c>
      <c r="E59" s="30">
        <f t="shared" si="8"/>
        <v>18</v>
      </c>
      <c r="F59" s="31">
        <f t="shared" si="8"/>
        <v>19.499998999999999</v>
      </c>
      <c r="G59" s="30">
        <f t="shared" si="14"/>
        <v>0</v>
      </c>
      <c r="H59" s="28">
        <f t="shared" si="9"/>
        <v>4.1008276110191311E-2</v>
      </c>
      <c r="I59" s="40">
        <f t="shared" si="7"/>
        <v>0</v>
      </c>
      <c r="J59" s="21">
        <f t="shared" si="10"/>
        <v>1.8725240232964069E-4</v>
      </c>
      <c r="K59" s="40">
        <f t="shared" si="11"/>
        <v>0.99086757990867591</v>
      </c>
      <c r="L59" s="21">
        <f t="shared" si="12"/>
        <v>0.99979674707868593</v>
      </c>
      <c r="M59" s="55">
        <f t="shared" si="13"/>
        <v>8.9291671700100217E-3</v>
      </c>
      <c r="N59" s="56"/>
      <c r="O59" s="40">
        <f t="shared" si="16"/>
        <v>0.10438148224911681</v>
      </c>
    </row>
    <row r="60" spans="2:17" x14ac:dyDescent="0.25">
      <c r="B60" s="2" t="s">
        <v>108</v>
      </c>
      <c r="C60" s="4">
        <v>0.45200000000000001</v>
      </c>
      <c r="E60" s="30">
        <f t="shared" si="8"/>
        <v>19.5</v>
      </c>
      <c r="F60" s="31">
        <f t="shared" si="8"/>
        <v>21.010998999999998</v>
      </c>
      <c r="G60" s="30">
        <f t="shared" si="14"/>
        <v>2</v>
      </c>
      <c r="H60" s="28">
        <f t="shared" si="9"/>
        <v>2.1430949378704822E-2</v>
      </c>
      <c r="I60" s="40">
        <f t="shared" si="7"/>
        <v>9.1324200913242004E-3</v>
      </c>
      <c r="J60" s="21">
        <f t="shared" si="10"/>
        <v>9.785821634111791E-5</v>
      </c>
      <c r="K60" s="40">
        <f t="shared" si="11"/>
        <v>1</v>
      </c>
      <c r="L60" s="21">
        <f t="shared" si="12"/>
        <v>0.99989460529502705</v>
      </c>
      <c r="M60" s="55">
        <f t="shared" si="13"/>
        <v>1.0539470497294978E-4</v>
      </c>
      <c r="N60" s="56"/>
      <c r="O60" s="45">
        <f t="shared" si="16"/>
        <v>0.10438148224911681</v>
      </c>
      <c r="P60" s="7" t="s">
        <v>16</v>
      </c>
      <c r="Q60" s="16" t="s">
        <v>17</v>
      </c>
    </row>
    <row r="61" spans="2:17" x14ac:dyDescent="0.25">
      <c r="B61" s="2" t="s">
        <v>109</v>
      </c>
      <c r="C61" s="4">
        <v>0.10285999999999999</v>
      </c>
      <c r="G61" s="42">
        <f>SUM(G47:G60)</f>
        <v>219</v>
      </c>
      <c r="H61" s="44">
        <f>SUM(H47:H60)</f>
        <v>218.97691855961091</v>
      </c>
      <c r="O61" s="9">
        <f>1.36/SQRT(N)</f>
        <v>9.190028346233009E-2</v>
      </c>
      <c r="P61" s="7" t="s">
        <v>16</v>
      </c>
      <c r="Q61" s="16" t="s">
        <v>19</v>
      </c>
    </row>
    <row r="62" spans="2:17" x14ac:dyDescent="0.25">
      <c r="B62" s="2" t="s">
        <v>110</v>
      </c>
      <c r="C62" s="4">
        <v>0.58799999999999997</v>
      </c>
    </row>
    <row r="63" spans="2:17" x14ac:dyDescent="0.25">
      <c r="B63" s="2" t="s">
        <v>111</v>
      </c>
      <c r="C63" s="4">
        <v>13.9</v>
      </c>
    </row>
    <row r="64" spans="2:17" x14ac:dyDescent="0.25">
      <c r="B64" s="2" t="s">
        <v>112</v>
      </c>
      <c r="C64" s="4">
        <v>0.46</v>
      </c>
      <c r="E64" s="46" t="s">
        <v>292</v>
      </c>
      <c r="F64" s="47"/>
      <c r="G64" s="47"/>
      <c r="H64" s="47"/>
      <c r="I64" s="47"/>
      <c r="J64" s="48"/>
    </row>
    <row r="65" spans="2:10" x14ac:dyDescent="0.25">
      <c r="B65" s="2" t="s">
        <v>113</v>
      </c>
      <c r="C65" s="4">
        <v>1.635764E-2</v>
      </c>
      <c r="E65" s="49"/>
      <c r="F65" s="50"/>
      <c r="G65" s="50"/>
      <c r="H65" s="50"/>
      <c r="I65" s="50"/>
      <c r="J65" s="51"/>
    </row>
    <row r="66" spans="2:10" x14ac:dyDescent="0.25">
      <c r="B66" s="2" t="s">
        <v>114</v>
      </c>
      <c r="C66" s="4">
        <v>5.5</v>
      </c>
      <c r="E66" s="49"/>
      <c r="F66" s="50"/>
      <c r="G66" s="50"/>
      <c r="H66" s="50"/>
      <c r="I66" s="50"/>
      <c r="J66" s="51"/>
    </row>
    <row r="67" spans="2:10" x14ac:dyDescent="0.25">
      <c r="B67" s="2" t="s">
        <v>115</v>
      </c>
      <c r="C67" s="4">
        <v>0.21</v>
      </c>
      <c r="E67" s="49"/>
      <c r="F67" s="50"/>
      <c r="G67" s="50"/>
      <c r="H67" s="50"/>
      <c r="I67" s="50"/>
      <c r="J67" s="51"/>
    </row>
    <row r="68" spans="2:10" x14ac:dyDescent="0.25">
      <c r="B68" s="2" t="s">
        <v>116</v>
      </c>
      <c r="C68" s="4">
        <v>1.5963000000000001E-2</v>
      </c>
      <c r="E68" s="49"/>
      <c r="F68" s="50"/>
      <c r="G68" s="50"/>
      <c r="H68" s="50"/>
      <c r="I68" s="50"/>
      <c r="J68" s="51"/>
    </row>
    <row r="69" spans="2:10" x14ac:dyDescent="0.25">
      <c r="B69" s="2" t="s">
        <v>117</v>
      </c>
      <c r="C69" s="4">
        <v>5.2220000000000001E-3</v>
      </c>
      <c r="E69" s="52"/>
      <c r="F69" s="53"/>
      <c r="G69" s="53"/>
      <c r="H69" s="53"/>
      <c r="I69" s="53"/>
      <c r="J69" s="54"/>
    </row>
    <row r="70" spans="2:10" x14ac:dyDescent="0.25">
      <c r="B70" s="2" t="s">
        <v>118</v>
      </c>
      <c r="C70" s="4">
        <v>21</v>
      </c>
    </row>
    <row r="71" spans="2:10" x14ac:dyDescent="0.25">
      <c r="B71" s="2" t="s">
        <v>119</v>
      </c>
      <c r="C71" s="4">
        <v>13.2</v>
      </c>
    </row>
    <row r="72" spans="2:10" x14ac:dyDescent="0.25">
      <c r="B72" s="2" t="s">
        <v>120</v>
      </c>
      <c r="C72" s="4">
        <v>1.07</v>
      </c>
    </row>
    <row r="73" spans="2:10" x14ac:dyDescent="0.25">
      <c r="B73" s="2" t="s">
        <v>121</v>
      </c>
      <c r="C73" s="4">
        <v>9.2483999999999997E-2</v>
      </c>
    </row>
    <row r="74" spans="2:10" x14ac:dyDescent="0.25">
      <c r="B74" s="2" t="s">
        <v>122</v>
      </c>
      <c r="C74" s="4">
        <v>2.3099999999999999E-2</v>
      </c>
    </row>
    <row r="75" spans="2:10" x14ac:dyDescent="0.25">
      <c r="B75" s="2" t="s">
        <v>123</v>
      </c>
      <c r="C75" s="4">
        <v>1.0680000000000001</v>
      </c>
    </row>
    <row r="76" spans="2:10" x14ac:dyDescent="0.25">
      <c r="B76" s="2" t="s">
        <v>124</v>
      </c>
      <c r="C76" s="4">
        <v>1.696</v>
      </c>
    </row>
    <row r="77" spans="2:10" x14ac:dyDescent="0.25">
      <c r="B77" s="2" t="s">
        <v>125</v>
      </c>
      <c r="C77" s="4">
        <v>2.2000000000000002</v>
      </c>
    </row>
    <row r="78" spans="2:10" x14ac:dyDescent="0.25">
      <c r="B78" s="2" t="s">
        <v>126</v>
      </c>
      <c r="C78" s="4">
        <v>1.7</v>
      </c>
    </row>
    <row r="79" spans="2:10" x14ac:dyDescent="0.25">
      <c r="B79" s="2" t="s">
        <v>127</v>
      </c>
      <c r="C79" s="4">
        <v>4.1929999999999996</v>
      </c>
    </row>
    <row r="80" spans="2:10" x14ac:dyDescent="0.25">
      <c r="B80" s="2" t="s">
        <v>128</v>
      </c>
      <c r="C80" s="4">
        <v>0.54</v>
      </c>
    </row>
    <row r="81" spans="2:3" x14ac:dyDescent="0.25">
      <c r="B81" s="2" t="s">
        <v>129</v>
      </c>
      <c r="C81" s="4">
        <v>6.5</v>
      </c>
    </row>
    <row r="82" spans="2:3" x14ac:dyDescent="0.25">
      <c r="B82" s="2" t="s">
        <v>130</v>
      </c>
      <c r="C82" s="4">
        <v>0.52700000000000002</v>
      </c>
    </row>
    <row r="83" spans="2:3" x14ac:dyDescent="0.25">
      <c r="B83" s="2" t="s">
        <v>131</v>
      </c>
      <c r="C83" s="4">
        <v>0.92</v>
      </c>
    </row>
    <row r="84" spans="2:3" x14ac:dyDescent="0.25">
      <c r="B84" s="2" t="s">
        <v>132</v>
      </c>
      <c r="C84" s="4">
        <v>14</v>
      </c>
    </row>
    <row r="85" spans="2:3" x14ac:dyDescent="0.25">
      <c r="B85" s="2" t="s">
        <v>133</v>
      </c>
      <c r="C85" s="4">
        <v>0.68500000000000005</v>
      </c>
    </row>
    <row r="86" spans="2:3" x14ac:dyDescent="0.25">
      <c r="B86" s="2" t="s">
        <v>134</v>
      </c>
      <c r="C86" s="4">
        <v>5.78</v>
      </c>
    </row>
    <row r="87" spans="2:3" x14ac:dyDescent="0.25">
      <c r="B87" s="2" t="s">
        <v>135</v>
      </c>
      <c r="C87" s="4">
        <v>4.0894110000000003E-3</v>
      </c>
    </row>
    <row r="88" spans="2:3" x14ac:dyDescent="0.25">
      <c r="B88" s="2" t="s">
        <v>136</v>
      </c>
      <c r="C88" s="4">
        <v>3.7433830000000001E-2</v>
      </c>
    </row>
    <row r="89" spans="2:3" x14ac:dyDescent="0.25">
      <c r="B89" s="2" t="s">
        <v>137</v>
      </c>
      <c r="C89" s="4">
        <v>6.9205409999999995E-2</v>
      </c>
    </row>
    <row r="90" spans="2:3" x14ac:dyDescent="0.25">
      <c r="B90" s="2" t="s">
        <v>138</v>
      </c>
      <c r="C90" s="4">
        <v>1.5100000000000001E-2</v>
      </c>
    </row>
    <row r="91" spans="2:3" x14ac:dyDescent="0.25">
      <c r="B91" s="2" t="s">
        <v>139</v>
      </c>
      <c r="C91" s="4">
        <v>0.157</v>
      </c>
    </row>
    <row r="92" spans="2:3" x14ac:dyDescent="0.25">
      <c r="B92" s="2" t="s">
        <v>140</v>
      </c>
      <c r="C92" s="4">
        <v>2.4</v>
      </c>
    </row>
    <row r="93" spans="2:3" x14ac:dyDescent="0.25">
      <c r="B93" s="2" t="s">
        <v>141</v>
      </c>
      <c r="C93" s="4">
        <v>1.778</v>
      </c>
    </row>
    <row r="94" spans="2:3" x14ac:dyDescent="0.25">
      <c r="B94" s="2" t="s">
        <v>142</v>
      </c>
      <c r="C94" s="4">
        <v>7.9969999999999999</v>
      </c>
    </row>
    <row r="95" spans="2:3" x14ac:dyDescent="0.25">
      <c r="B95" s="2" t="s">
        <v>143</v>
      </c>
      <c r="C95" s="4">
        <v>2.8</v>
      </c>
    </row>
    <row r="96" spans="2:3" x14ac:dyDescent="0.25">
      <c r="B96" s="2" t="s">
        <v>144</v>
      </c>
      <c r="C96" s="4">
        <v>0.210762</v>
      </c>
    </row>
    <row r="97" spans="2:3" x14ac:dyDescent="0.25">
      <c r="B97" s="2" t="s">
        <v>145</v>
      </c>
      <c r="C97" s="4">
        <v>0.46</v>
      </c>
    </row>
    <row r="98" spans="2:3" x14ac:dyDescent="0.25">
      <c r="B98" s="2" t="s">
        <v>146</v>
      </c>
      <c r="C98" s="4">
        <v>0.67</v>
      </c>
    </row>
    <row r="99" spans="2:3" x14ac:dyDescent="0.25">
      <c r="B99" s="2" t="s">
        <v>147</v>
      </c>
      <c r="C99" s="4">
        <v>5.9769999999999997E-3</v>
      </c>
    </row>
    <row r="100" spans="2:3" x14ac:dyDescent="0.25">
      <c r="B100" s="2" t="s">
        <v>148</v>
      </c>
      <c r="C100" s="4">
        <v>6.2909999999999997E-3</v>
      </c>
    </row>
    <row r="101" spans="2:3" x14ac:dyDescent="0.25">
      <c r="B101" s="2" t="s">
        <v>149</v>
      </c>
      <c r="C101" s="4">
        <v>1.484</v>
      </c>
    </row>
    <row r="102" spans="2:3" x14ac:dyDescent="0.25">
      <c r="B102" s="2" t="s">
        <v>150</v>
      </c>
      <c r="C102" s="4">
        <v>1.43</v>
      </c>
    </row>
    <row r="103" spans="2:3" x14ac:dyDescent="0.25">
      <c r="B103" s="2" t="s">
        <v>151</v>
      </c>
      <c r="C103" s="4">
        <v>2.5</v>
      </c>
    </row>
    <row r="104" spans="2:3" x14ac:dyDescent="0.25">
      <c r="B104" s="2" t="s">
        <v>152</v>
      </c>
      <c r="C104" s="4">
        <v>1.3380000000000001</v>
      </c>
    </row>
    <row r="105" spans="2:3" x14ac:dyDescent="0.25">
      <c r="B105" s="2" t="s">
        <v>153</v>
      </c>
      <c r="C105" s="4">
        <v>0.02</v>
      </c>
    </row>
    <row r="106" spans="2:3" x14ac:dyDescent="0.25">
      <c r="B106" s="2" t="s">
        <v>154</v>
      </c>
      <c r="C106" s="4">
        <v>1.47</v>
      </c>
    </row>
    <row r="107" spans="2:3" x14ac:dyDescent="0.25">
      <c r="B107" s="2" t="s">
        <v>155</v>
      </c>
      <c r="C107" s="4">
        <v>1.1299999999999999</v>
      </c>
    </row>
    <row r="108" spans="2:3" x14ac:dyDescent="0.25">
      <c r="B108" s="2" t="s">
        <v>156</v>
      </c>
      <c r="C108" s="4">
        <v>1.9</v>
      </c>
    </row>
    <row r="109" spans="2:3" x14ac:dyDescent="0.25">
      <c r="B109" s="2" t="s">
        <v>157</v>
      </c>
      <c r="C109" s="4">
        <v>1.054</v>
      </c>
    </row>
    <row r="110" spans="2:3" x14ac:dyDescent="0.25">
      <c r="B110" s="2" t="s">
        <v>158</v>
      </c>
      <c r="C110" s="4">
        <v>1.64</v>
      </c>
    </row>
    <row r="111" spans="2:3" x14ac:dyDescent="0.25">
      <c r="B111" s="2" t="s">
        <v>159</v>
      </c>
      <c r="C111" s="4">
        <v>1.6</v>
      </c>
    </row>
    <row r="112" spans="2:3" x14ac:dyDescent="0.25">
      <c r="B112" s="2" t="s">
        <v>160</v>
      </c>
      <c r="C112" s="4">
        <v>1.6</v>
      </c>
    </row>
    <row r="113" spans="2:3" x14ac:dyDescent="0.25">
      <c r="B113" s="2" t="s">
        <v>161</v>
      </c>
      <c r="C113" s="4">
        <v>8.4930000000000005E-3</v>
      </c>
    </row>
    <row r="114" spans="2:3" x14ac:dyDescent="0.25">
      <c r="B114" s="2" t="s">
        <v>162</v>
      </c>
      <c r="C114" s="4">
        <v>3.5599999999999998E-3</v>
      </c>
    </row>
    <row r="115" spans="2:3" x14ac:dyDescent="0.25">
      <c r="B115" s="2" t="s">
        <v>163</v>
      </c>
      <c r="C115" s="4">
        <v>7.2460000000000004</v>
      </c>
    </row>
    <row r="116" spans="2:3" x14ac:dyDescent="0.25">
      <c r="B116" s="2" t="s">
        <v>164</v>
      </c>
      <c r="C116" s="4">
        <v>0.54300000000000004</v>
      </c>
    </row>
    <row r="117" spans="2:3" x14ac:dyDescent="0.25">
      <c r="B117" s="2" t="s">
        <v>165</v>
      </c>
      <c r="C117" s="4">
        <v>1.3</v>
      </c>
    </row>
    <row r="118" spans="2:3" x14ac:dyDescent="0.25">
      <c r="B118" s="2" t="s">
        <v>166</v>
      </c>
      <c r="C118" s="4">
        <v>4.0894E-2</v>
      </c>
    </row>
    <row r="119" spans="2:3" x14ac:dyDescent="0.25">
      <c r="B119" s="2" t="s">
        <v>167</v>
      </c>
      <c r="C119" s="4">
        <v>5.3</v>
      </c>
    </row>
    <row r="120" spans="2:3" x14ac:dyDescent="0.25">
      <c r="B120" s="2" t="s">
        <v>168</v>
      </c>
      <c r="C120" s="4">
        <v>7.4</v>
      </c>
    </row>
    <row r="121" spans="2:3" x14ac:dyDescent="0.25">
      <c r="B121" s="2" t="s">
        <v>169</v>
      </c>
      <c r="C121" s="4">
        <v>0.3</v>
      </c>
    </row>
    <row r="122" spans="2:3" x14ac:dyDescent="0.25">
      <c r="B122" s="2" t="s">
        <v>170</v>
      </c>
      <c r="C122" s="4">
        <v>0.86</v>
      </c>
    </row>
    <row r="123" spans="2:3" x14ac:dyDescent="0.25">
      <c r="B123" s="2" t="s">
        <v>171</v>
      </c>
      <c r="C123" s="4">
        <v>0.38</v>
      </c>
    </row>
    <row r="124" spans="2:3" x14ac:dyDescent="0.25">
      <c r="B124" s="2" t="s">
        <v>172</v>
      </c>
      <c r="C124" s="4">
        <v>2.3900000000000001E-2</v>
      </c>
    </row>
    <row r="125" spans="2:3" x14ac:dyDescent="0.25">
      <c r="B125" s="2" t="s">
        <v>173</v>
      </c>
      <c r="C125" s="4">
        <v>0.56899999999999995</v>
      </c>
    </row>
    <row r="126" spans="2:3" x14ac:dyDescent="0.25">
      <c r="B126" s="2" t="s">
        <v>174</v>
      </c>
      <c r="C126" s="4">
        <v>0.4</v>
      </c>
    </row>
    <row r="127" spans="2:3" x14ac:dyDescent="0.25">
      <c r="B127" s="2" t="s">
        <v>175</v>
      </c>
      <c r="C127" s="4">
        <v>0.51400000000000001</v>
      </c>
    </row>
    <row r="128" spans="2:3" x14ac:dyDescent="0.25">
      <c r="B128" s="2" t="s">
        <v>176</v>
      </c>
      <c r="C128" s="4">
        <v>0.95</v>
      </c>
    </row>
    <row r="129" spans="2:3" x14ac:dyDescent="0.25">
      <c r="B129" s="2" t="s">
        <v>177</v>
      </c>
      <c r="C129" s="4">
        <v>0.68</v>
      </c>
    </row>
    <row r="130" spans="2:3" x14ac:dyDescent="0.25">
      <c r="B130" s="2" t="s">
        <v>178</v>
      </c>
      <c r="C130" s="4">
        <v>8.3000000000000007</v>
      </c>
    </row>
    <row r="131" spans="2:3" x14ac:dyDescent="0.25">
      <c r="B131" s="2" t="s">
        <v>179</v>
      </c>
      <c r="C131" s="4">
        <v>3.27E-2</v>
      </c>
    </row>
    <row r="132" spans="2:3" x14ac:dyDescent="0.25">
      <c r="B132" s="2" t="s">
        <v>180</v>
      </c>
      <c r="C132" s="4">
        <v>8.4</v>
      </c>
    </row>
    <row r="133" spans="2:3" x14ac:dyDescent="0.25">
      <c r="B133" s="2" t="s">
        <v>181</v>
      </c>
      <c r="C133" s="4">
        <v>1.07</v>
      </c>
    </row>
    <row r="134" spans="2:3" x14ac:dyDescent="0.25">
      <c r="B134" s="2" t="s">
        <v>182</v>
      </c>
      <c r="C134" s="4">
        <v>2.17</v>
      </c>
    </row>
    <row r="135" spans="2:3" x14ac:dyDescent="0.25">
      <c r="B135" s="2" t="s">
        <v>183</v>
      </c>
      <c r="C135" s="4">
        <v>1.855</v>
      </c>
    </row>
    <row r="136" spans="2:3" x14ac:dyDescent="0.25">
      <c r="B136" s="2" t="s">
        <v>184</v>
      </c>
      <c r="C136" s="4">
        <v>20.6</v>
      </c>
    </row>
    <row r="137" spans="2:3" x14ac:dyDescent="0.25">
      <c r="B137" s="2" t="s">
        <v>185</v>
      </c>
      <c r="C137" s="4">
        <v>1.345</v>
      </c>
    </row>
    <row r="138" spans="2:3" x14ac:dyDescent="0.25">
      <c r="B138" s="2" t="s">
        <v>186</v>
      </c>
      <c r="C138" s="4">
        <v>0.86</v>
      </c>
    </row>
    <row r="139" spans="2:3" x14ac:dyDescent="0.25">
      <c r="B139" s="2" t="s">
        <v>187</v>
      </c>
      <c r="C139" s="4">
        <v>1.76</v>
      </c>
    </row>
    <row r="140" spans="2:3" x14ac:dyDescent="0.25">
      <c r="B140" s="2" t="s">
        <v>188</v>
      </c>
      <c r="C140" s="4">
        <v>0.71099999999999997</v>
      </c>
    </row>
    <row r="141" spans="2:3" x14ac:dyDescent="0.25">
      <c r="B141" s="2" t="s">
        <v>189</v>
      </c>
      <c r="C141" s="4">
        <v>2.47E-2</v>
      </c>
    </row>
    <row r="142" spans="2:3" x14ac:dyDescent="0.25">
      <c r="B142" s="2" t="s">
        <v>190</v>
      </c>
      <c r="C142" s="4">
        <v>1.75</v>
      </c>
    </row>
    <row r="143" spans="2:3" x14ac:dyDescent="0.25">
      <c r="B143" s="2" t="s">
        <v>191</v>
      </c>
      <c r="C143" s="4">
        <v>3.12</v>
      </c>
    </row>
    <row r="144" spans="2:3" x14ac:dyDescent="0.25">
      <c r="B144" s="2" t="s">
        <v>192</v>
      </c>
      <c r="C144" s="4">
        <v>4.3099999999999996</v>
      </c>
    </row>
    <row r="145" spans="2:3" x14ac:dyDescent="0.25">
      <c r="B145" s="2" t="s">
        <v>193</v>
      </c>
      <c r="C145" s="4">
        <v>0.35</v>
      </c>
    </row>
    <row r="146" spans="2:3" x14ac:dyDescent="0.25">
      <c r="B146" s="2" t="s">
        <v>194</v>
      </c>
      <c r="C146" s="4">
        <v>1.02</v>
      </c>
    </row>
    <row r="147" spans="2:3" x14ac:dyDescent="0.25">
      <c r="B147" s="2" t="s">
        <v>195</v>
      </c>
      <c r="C147" s="4">
        <v>0.28000000000000003</v>
      </c>
    </row>
    <row r="148" spans="2:3" x14ac:dyDescent="0.25">
      <c r="B148" s="2" t="s">
        <v>196</v>
      </c>
      <c r="C148" s="4">
        <v>1.5814000000000002E-2</v>
      </c>
    </row>
    <row r="149" spans="2:3" x14ac:dyDescent="0.25">
      <c r="B149" s="2" t="s">
        <v>197</v>
      </c>
      <c r="C149" s="4">
        <v>2.2000000000000002</v>
      </c>
    </row>
    <row r="150" spans="2:3" x14ac:dyDescent="0.25">
      <c r="B150" s="2" t="s">
        <v>198</v>
      </c>
      <c r="C150" s="4">
        <v>0.56000000000000005</v>
      </c>
    </row>
    <row r="151" spans="2:3" x14ac:dyDescent="0.25">
      <c r="B151" s="2" t="s">
        <v>199</v>
      </c>
      <c r="C151" s="4">
        <v>4</v>
      </c>
    </row>
    <row r="152" spans="2:3" x14ac:dyDescent="0.25">
      <c r="B152" s="2" t="s">
        <v>200</v>
      </c>
      <c r="C152" s="4">
        <v>2.2000000000000001E-3</v>
      </c>
    </row>
    <row r="153" spans="2:3" x14ac:dyDescent="0.25">
      <c r="B153" s="2" t="s">
        <v>201</v>
      </c>
      <c r="C153" s="4">
        <v>1.78</v>
      </c>
    </row>
    <row r="154" spans="2:3" x14ac:dyDescent="0.25">
      <c r="B154" s="2" t="s">
        <v>202</v>
      </c>
      <c r="C154" s="4">
        <v>10.78</v>
      </c>
    </row>
    <row r="155" spans="2:3" x14ac:dyDescent="0.25">
      <c r="B155" s="2" t="s">
        <v>203</v>
      </c>
      <c r="C155" s="4">
        <v>2.3E-2</v>
      </c>
    </row>
    <row r="156" spans="2:3" x14ac:dyDescent="0.25">
      <c r="B156" s="2" t="s">
        <v>204</v>
      </c>
      <c r="C156" s="4">
        <v>1.9499999999999999E-3</v>
      </c>
    </row>
    <row r="157" spans="2:3" x14ac:dyDescent="0.25">
      <c r="B157" s="2" t="s">
        <v>205</v>
      </c>
      <c r="C157" s="4">
        <v>1.28</v>
      </c>
    </row>
    <row r="158" spans="2:3" x14ac:dyDescent="0.25">
      <c r="B158" s="2" t="s">
        <v>206</v>
      </c>
      <c r="C158" s="4">
        <v>0.94099999999999995</v>
      </c>
    </row>
    <row r="159" spans="2:3" x14ac:dyDescent="0.25">
      <c r="B159" s="2" t="s">
        <v>207</v>
      </c>
      <c r="C159" s="4">
        <v>5.14</v>
      </c>
    </row>
    <row r="160" spans="2:3" x14ac:dyDescent="0.25">
      <c r="B160" s="2" t="s">
        <v>208</v>
      </c>
      <c r="C160" s="4">
        <v>0.52400000000000002</v>
      </c>
    </row>
    <row r="161" spans="2:3" x14ac:dyDescent="0.25">
      <c r="B161" s="2" t="s">
        <v>209</v>
      </c>
      <c r="C161" s="4">
        <v>7.46</v>
      </c>
    </row>
    <row r="162" spans="2:3" x14ac:dyDescent="0.25">
      <c r="B162" s="2" t="s">
        <v>210</v>
      </c>
      <c r="C162" s="4">
        <v>0.72699999999999998</v>
      </c>
    </row>
    <row r="163" spans="2:3" x14ac:dyDescent="0.25">
      <c r="B163" s="2" t="s">
        <v>211</v>
      </c>
      <c r="C163" s="4">
        <v>0.62</v>
      </c>
    </row>
    <row r="164" spans="2:3" x14ac:dyDescent="0.25">
      <c r="B164" s="2" t="s">
        <v>212</v>
      </c>
      <c r="C164" s="4">
        <v>0.57999999999999996</v>
      </c>
    </row>
    <row r="165" spans="2:3" x14ac:dyDescent="0.25">
      <c r="B165" s="2" t="s">
        <v>213</v>
      </c>
      <c r="C165" s="4">
        <v>3.47</v>
      </c>
    </row>
    <row r="166" spans="2:3" x14ac:dyDescent="0.25">
      <c r="B166" s="2" t="s">
        <v>214</v>
      </c>
      <c r="C166" s="4">
        <v>11</v>
      </c>
    </row>
    <row r="167" spans="2:3" x14ac:dyDescent="0.25">
      <c r="B167" s="2" t="s">
        <v>215</v>
      </c>
      <c r="C167" s="4">
        <v>9.1560000000000002E-2</v>
      </c>
    </row>
    <row r="168" spans="2:3" x14ac:dyDescent="0.25">
      <c r="B168" s="2" t="s">
        <v>216</v>
      </c>
      <c r="C168" s="4">
        <v>1.774</v>
      </c>
    </row>
    <row r="169" spans="2:3" x14ac:dyDescent="0.25">
      <c r="B169" s="2" t="s">
        <v>217</v>
      </c>
      <c r="C169" s="4">
        <v>0.20599999999999999</v>
      </c>
    </row>
    <row r="170" spans="2:3" x14ac:dyDescent="0.25">
      <c r="B170" s="2" t="s">
        <v>218</v>
      </c>
      <c r="C170" s="4">
        <v>2</v>
      </c>
    </row>
    <row r="171" spans="2:3" x14ac:dyDescent="0.25">
      <c r="B171" s="2" t="s">
        <v>219</v>
      </c>
      <c r="C171" s="4">
        <v>1.1379999999999999</v>
      </c>
    </row>
    <row r="172" spans="2:3" x14ac:dyDescent="0.25">
      <c r="B172" s="2" t="s">
        <v>220</v>
      </c>
      <c r="C172" s="4">
        <v>4</v>
      </c>
    </row>
    <row r="173" spans="2:3" x14ac:dyDescent="0.25">
      <c r="B173" s="2" t="s">
        <v>221</v>
      </c>
      <c r="C173" s="4">
        <v>1.8140000000000001</v>
      </c>
    </row>
    <row r="174" spans="2:3" x14ac:dyDescent="0.25">
      <c r="B174" s="2" t="s">
        <v>222</v>
      </c>
      <c r="C174" s="4">
        <v>0.187</v>
      </c>
    </row>
    <row r="175" spans="2:3" x14ac:dyDescent="0.25">
      <c r="B175" s="2" t="s">
        <v>223</v>
      </c>
      <c r="C175" s="4">
        <v>8.1000000000000003E-2</v>
      </c>
    </row>
    <row r="176" spans="2:3" x14ac:dyDescent="0.25">
      <c r="B176" s="2" t="s">
        <v>224</v>
      </c>
      <c r="C176" s="4">
        <v>1.45</v>
      </c>
    </row>
    <row r="177" spans="2:3" x14ac:dyDescent="0.25">
      <c r="B177" s="2" t="s">
        <v>225</v>
      </c>
      <c r="C177" s="4">
        <v>4.32</v>
      </c>
    </row>
    <row r="178" spans="2:3" x14ac:dyDescent="0.25">
      <c r="B178" s="2" t="s">
        <v>226</v>
      </c>
      <c r="C178" s="4">
        <v>0.11009952000000001</v>
      </c>
    </row>
    <row r="179" spans="2:3" x14ac:dyDescent="0.25">
      <c r="B179" s="2" t="s">
        <v>227</v>
      </c>
      <c r="C179" s="4">
        <v>0.03</v>
      </c>
    </row>
    <row r="180" spans="2:3" x14ac:dyDescent="0.25">
      <c r="B180" s="2" t="s">
        <v>228</v>
      </c>
      <c r="C180" s="4">
        <v>5.5263999999999999E-3</v>
      </c>
    </row>
    <row r="181" spans="2:3" x14ac:dyDescent="0.25">
      <c r="B181" s="2" t="s">
        <v>229</v>
      </c>
      <c r="C181" s="4">
        <v>3</v>
      </c>
    </row>
    <row r="182" spans="2:3" x14ac:dyDescent="0.25">
      <c r="B182" s="2" t="s">
        <v>230</v>
      </c>
      <c r="C182" s="4">
        <v>0.41</v>
      </c>
    </row>
    <row r="183" spans="2:3" x14ac:dyDescent="0.25">
      <c r="B183" s="2" t="s">
        <v>231</v>
      </c>
      <c r="C183" s="4">
        <v>1.62</v>
      </c>
    </row>
    <row r="184" spans="2:3" x14ac:dyDescent="0.25">
      <c r="B184" s="2" t="s">
        <v>232</v>
      </c>
      <c r="C184" s="4">
        <v>0.57999999999999996</v>
      </c>
    </row>
    <row r="185" spans="2:3" x14ac:dyDescent="0.25">
      <c r="B185" s="2" t="s">
        <v>233</v>
      </c>
      <c r="C185" s="4">
        <v>9.6299999999999997E-2</v>
      </c>
    </row>
    <row r="186" spans="2:3" x14ac:dyDescent="0.25">
      <c r="B186" s="2" t="s">
        <v>234</v>
      </c>
      <c r="C186" s="4">
        <v>0.85</v>
      </c>
    </row>
    <row r="187" spans="2:3" x14ac:dyDescent="0.25">
      <c r="B187" s="2" t="s">
        <v>235</v>
      </c>
      <c r="C187" s="4">
        <v>2</v>
      </c>
    </row>
    <row r="188" spans="2:3" x14ac:dyDescent="0.25">
      <c r="B188" s="2" t="s">
        <v>236</v>
      </c>
      <c r="C188" s="4">
        <v>4.5999999999999996</v>
      </c>
    </row>
    <row r="189" spans="2:3" x14ac:dyDescent="0.25">
      <c r="B189" s="2" t="s">
        <v>237</v>
      </c>
      <c r="C189" s="4">
        <v>2.98</v>
      </c>
    </row>
    <row r="190" spans="2:3" x14ac:dyDescent="0.25">
      <c r="B190" s="2" t="s">
        <v>238</v>
      </c>
      <c r="C190" s="4">
        <v>0.65</v>
      </c>
    </row>
    <row r="191" spans="2:3" x14ac:dyDescent="0.25">
      <c r="B191" s="2" t="s">
        <v>239</v>
      </c>
      <c r="C191" s="4">
        <v>0.79</v>
      </c>
    </row>
    <row r="192" spans="2:3" x14ac:dyDescent="0.25">
      <c r="B192" s="2" t="s">
        <v>240</v>
      </c>
      <c r="C192" s="4">
        <v>10</v>
      </c>
    </row>
    <row r="193" spans="2:3" x14ac:dyDescent="0.25">
      <c r="B193" s="2" t="s">
        <v>241</v>
      </c>
      <c r="C193" s="4">
        <v>0.92</v>
      </c>
    </row>
    <row r="194" spans="2:3" x14ac:dyDescent="0.25">
      <c r="B194" s="2" t="s">
        <v>242</v>
      </c>
      <c r="C194" s="4">
        <v>6.38</v>
      </c>
    </row>
    <row r="195" spans="2:3" x14ac:dyDescent="0.25">
      <c r="B195" s="2" t="s">
        <v>243</v>
      </c>
      <c r="C195" s="4">
        <v>0.19600000000000001</v>
      </c>
    </row>
    <row r="196" spans="2:3" x14ac:dyDescent="0.25">
      <c r="B196" s="2" t="s">
        <v>244</v>
      </c>
      <c r="C196" s="4">
        <v>0.86299999999999999</v>
      </c>
    </row>
    <row r="197" spans="2:3" x14ac:dyDescent="0.25">
      <c r="B197" s="2" t="s">
        <v>245</v>
      </c>
      <c r="C197" s="4">
        <v>0.28000000000000003</v>
      </c>
    </row>
    <row r="198" spans="2:3" x14ac:dyDescent="0.25">
      <c r="B198" s="2" t="s">
        <v>246</v>
      </c>
      <c r="C198" s="4">
        <v>2.1139999999999999</v>
      </c>
    </row>
    <row r="199" spans="2:3" x14ac:dyDescent="0.25">
      <c r="B199" s="2" t="s">
        <v>247</v>
      </c>
      <c r="C199" s="4">
        <v>1.35E-2</v>
      </c>
    </row>
    <row r="200" spans="2:3" x14ac:dyDescent="0.25">
      <c r="B200" s="2" t="s">
        <v>248</v>
      </c>
      <c r="C200" s="4">
        <v>2.5999999999999999E-2</v>
      </c>
    </row>
    <row r="201" spans="2:3" x14ac:dyDescent="0.25">
      <c r="B201" s="2" t="s">
        <v>249</v>
      </c>
      <c r="C201" s="4">
        <v>1.52</v>
      </c>
    </row>
    <row r="202" spans="2:3" x14ac:dyDescent="0.25">
      <c r="B202" s="2" t="s">
        <v>250</v>
      </c>
      <c r="C202" s="4">
        <v>2.0099999999999998</v>
      </c>
    </row>
    <row r="203" spans="2:3" x14ac:dyDescent="0.25">
      <c r="B203" s="2" t="s">
        <v>251</v>
      </c>
      <c r="C203" s="4">
        <v>2.2999999999999998</v>
      </c>
    </row>
    <row r="204" spans="2:3" x14ac:dyDescent="0.25">
      <c r="B204" s="2" t="s">
        <v>252</v>
      </c>
      <c r="C204" s="4">
        <v>2.7</v>
      </c>
    </row>
    <row r="205" spans="2:3" x14ac:dyDescent="0.25">
      <c r="B205" s="2" t="s">
        <v>253</v>
      </c>
      <c r="C205" s="4">
        <v>0.81</v>
      </c>
    </row>
    <row r="206" spans="2:3" x14ac:dyDescent="0.25">
      <c r="B206" s="2" t="s">
        <v>254</v>
      </c>
      <c r="C206" s="4">
        <v>6.2914010000000003E-3</v>
      </c>
    </row>
    <row r="207" spans="2:3" x14ac:dyDescent="0.25">
      <c r="B207" s="2" t="s">
        <v>255</v>
      </c>
      <c r="C207" s="4">
        <v>3.6</v>
      </c>
    </row>
    <row r="208" spans="2:3" x14ac:dyDescent="0.25">
      <c r="B208" s="2" t="s">
        <v>256</v>
      </c>
      <c r="C208" s="4">
        <v>2.8400000000000002E-2</v>
      </c>
    </row>
    <row r="209" spans="2:3" x14ac:dyDescent="0.25">
      <c r="B209" s="2" t="s">
        <v>257</v>
      </c>
      <c r="C209" s="4">
        <v>1.05</v>
      </c>
    </row>
    <row r="210" spans="2:3" x14ac:dyDescent="0.25">
      <c r="B210" s="2" t="s">
        <v>258</v>
      </c>
      <c r="C210" s="4">
        <v>2.06</v>
      </c>
    </row>
    <row r="211" spans="2:3" x14ac:dyDescent="0.25">
      <c r="B211" s="2" t="s">
        <v>259</v>
      </c>
      <c r="C211" s="4">
        <v>0.90200000000000002</v>
      </c>
    </row>
    <row r="212" spans="2:3" x14ac:dyDescent="0.25">
      <c r="B212" s="2" t="s">
        <v>260</v>
      </c>
      <c r="C212" s="4">
        <v>5.3</v>
      </c>
    </row>
    <row r="213" spans="2:3" x14ac:dyDescent="0.25">
      <c r="B213" s="2" t="s">
        <v>261</v>
      </c>
      <c r="C213" s="4">
        <v>1.8</v>
      </c>
    </row>
    <row r="214" spans="2:3" x14ac:dyDescent="0.25">
      <c r="B214" s="2" t="s">
        <v>262</v>
      </c>
      <c r="C214" s="4">
        <v>0.84</v>
      </c>
    </row>
    <row r="215" spans="2:3" x14ac:dyDescent="0.25">
      <c r="B215" s="2" t="s">
        <v>263</v>
      </c>
      <c r="C215" s="4">
        <v>7.5399999999999995E-2</v>
      </c>
    </row>
    <row r="216" spans="2:3" x14ac:dyDescent="0.25">
      <c r="B216" s="2" t="s">
        <v>264</v>
      </c>
      <c r="C216" s="4">
        <v>2.09</v>
      </c>
    </row>
    <row r="217" spans="2:3" x14ac:dyDescent="0.25">
      <c r="B217" s="2" t="s">
        <v>265</v>
      </c>
      <c r="C217" s="4">
        <v>1.6899999999999998E-2</v>
      </c>
    </row>
    <row r="218" spans="2:3" x14ac:dyDescent="0.25">
      <c r="B218" s="2" t="s">
        <v>266</v>
      </c>
      <c r="C218" s="4">
        <v>4.0629999999999997</v>
      </c>
    </row>
    <row r="219" spans="2:3" x14ac:dyDescent="0.25">
      <c r="B219" s="2" t="s">
        <v>267</v>
      </c>
      <c r="C219" s="4">
        <v>0.34</v>
      </c>
    </row>
    <row r="220" spans="2:3" x14ac:dyDescent="0.25">
      <c r="B220" s="2" t="s">
        <v>268</v>
      </c>
      <c r="C220" s="4">
        <v>3.3279999999999998</v>
      </c>
    </row>
    <row r="221" spans="2:3" x14ac:dyDescent="0.25">
      <c r="B221" s="2" t="s">
        <v>269</v>
      </c>
      <c r="C221" s="4">
        <v>3.16</v>
      </c>
    </row>
  </sheetData>
  <mergeCells count="40">
    <mergeCell ref="E11:F11"/>
    <mergeCell ref="K14:M14"/>
    <mergeCell ref="E2:F2"/>
    <mergeCell ref="E3:F3"/>
    <mergeCell ref="E5:F5"/>
    <mergeCell ref="E6:F6"/>
    <mergeCell ref="E8:F8"/>
    <mergeCell ref="E10:F10"/>
    <mergeCell ref="K22:M22"/>
    <mergeCell ref="K23:M23"/>
    <mergeCell ref="I2:M3"/>
    <mergeCell ref="P17:V17"/>
    <mergeCell ref="P18:V18"/>
    <mergeCell ref="R20:S20"/>
    <mergeCell ref="K15:M15"/>
    <mergeCell ref="K16:M16"/>
    <mergeCell ref="K17:M17"/>
    <mergeCell ref="K18:M18"/>
    <mergeCell ref="K19:M19"/>
    <mergeCell ref="K20:M20"/>
    <mergeCell ref="M52:N52"/>
    <mergeCell ref="M53:N53"/>
    <mergeCell ref="M54:N54"/>
    <mergeCell ref="E31:Q31"/>
    <mergeCell ref="E44:Q44"/>
    <mergeCell ref="M46:N46"/>
    <mergeCell ref="N40:O40"/>
    <mergeCell ref="L33:Q38"/>
    <mergeCell ref="M47:N47"/>
    <mergeCell ref="M48:N48"/>
    <mergeCell ref="M49:N49"/>
    <mergeCell ref="M50:N50"/>
    <mergeCell ref="M51:N51"/>
    <mergeCell ref="E64:J69"/>
    <mergeCell ref="M55:N55"/>
    <mergeCell ref="M56:N56"/>
    <mergeCell ref="M57:N57"/>
    <mergeCell ref="M58:N58"/>
    <mergeCell ref="M59:N59"/>
    <mergeCell ref="M60:N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91"/>
  <sheetViews>
    <sheetView topLeftCell="A25" workbookViewId="0">
      <selection sqref="A1:A1048576"/>
    </sheetView>
  </sheetViews>
  <sheetFormatPr defaultRowHeight="15" x14ac:dyDescent="0.25"/>
  <cols>
    <col min="1" max="1" width="5.7109375" customWidth="1"/>
    <col min="2" max="2" width="7.5703125" bestFit="1" customWidth="1"/>
    <col min="3" max="3" width="11.7109375" bestFit="1" customWidth="1"/>
    <col min="5" max="10" width="10.7109375" customWidth="1"/>
    <col min="11" max="11" width="8.7109375" customWidth="1"/>
    <col min="12" max="12" width="9.5703125" bestFit="1" customWidth="1"/>
    <col min="13" max="13" width="19.42578125" customWidth="1"/>
    <col min="14" max="14" width="9.5703125" bestFit="1" customWidth="1"/>
    <col min="15" max="15" width="10.5703125" customWidth="1"/>
  </cols>
  <sheetData>
    <row r="2" spans="2:13" x14ac:dyDescent="0.25">
      <c r="B2" s="8" t="s">
        <v>6</v>
      </c>
      <c r="C2" s="8" t="s">
        <v>4</v>
      </c>
      <c r="E2" s="76" t="s">
        <v>0</v>
      </c>
      <c r="F2" s="76"/>
      <c r="G2" s="2">
        <f>COUNT(B3:B293)</f>
        <v>288</v>
      </c>
      <c r="I2" s="80" t="s">
        <v>38</v>
      </c>
      <c r="J2" s="81"/>
      <c r="K2" s="81"/>
      <c r="L2" s="81"/>
      <c r="M2" s="82"/>
    </row>
    <row r="3" spans="2:13" x14ac:dyDescent="0.25">
      <c r="B3" s="2">
        <v>1.04</v>
      </c>
      <c r="C3" s="4">
        <f>(B3-media)^2</f>
        <v>9.4791291714892423E-2</v>
      </c>
      <c r="E3" s="76" t="s">
        <v>1</v>
      </c>
      <c r="F3" s="76"/>
      <c r="G3" s="3">
        <v>9</v>
      </c>
      <c r="I3" s="83" t="s">
        <v>24</v>
      </c>
      <c r="J3" s="84"/>
      <c r="K3" s="84"/>
      <c r="L3" s="84"/>
      <c r="M3" s="85"/>
    </row>
    <row r="4" spans="2:13" x14ac:dyDescent="0.25">
      <c r="B4" s="2">
        <v>1.02</v>
      </c>
      <c r="C4" s="4">
        <f t="shared" ref="C4:C66" si="0">(B4-media)^2</f>
        <v>0.10750656949267023</v>
      </c>
      <c r="I4" s="86" t="s">
        <v>27</v>
      </c>
      <c r="J4" s="87"/>
      <c r="K4" s="87"/>
      <c r="L4" s="87"/>
      <c r="M4" s="88"/>
    </row>
    <row r="5" spans="2:13" x14ac:dyDescent="0.25">
      <c r="B5" s="2">
        <v>1.1100000000000001</v>
      </c>
      <c r="C5" s="4">
        <f t="shared" si="0"/>
        <v>5.6587819492670069E-2</v>
      </c>
      <c r="E5" s="76" t="s">
        <v>20</v>
      </c>
      <c r="F5" s="76"/>
      <c r="G5" s="2">
        <f>MIN(B3:B290)</f>
        <v>0.56000000000000005</v>
      </c>
    </row>
    <row r="6" spans="2:13" x14ac:dyDescent="0.25">
      <c r="B6" s="2">
        <v>1.1299999999999999</v>
      </c>
      <c r="C6" s="4">
        <f t="shared" si="0"/>
        <v>4.7472541714892354E-2</v>
      </c>
      <c r="E6" s="76" t="s">
        <v>21</v>
      </c>
      <c r="F6" s="76"/>
      <c r="G6" s="2">
        <f>MAX(B3:B290)</f>
        <v>2.06</v>
      </c>
    </row>
    <row r="7" spans="2:13" x14ac:dyDescent="0.25">
      <c r="B7" s="2">
        <v>1.03</v>
      </c>
      <c r="C7" s="4">
        <f t="shared" si="0"/>
        <v>0.10104893060378133</v>
      </c>
      <c r="I7" t="s">
        <v>26</v>
      </c>
      <c r="J7" s="10"/>
      <c r="K7" s="10"/>
      <c r="L7" s="10"/>
      <c r="M7" s="10"/>
    </row>
    <row r="8" spans="2:13" x14ac:dyDescent="0.25">
      <c r="B8" s="2">
        <v>1.1000000000000001</v>
      </c>
      <c r="C8" s="4">
        <f t="shared" si="0"/>
        <v>6.1445458381558973E-2</v>
      </c>
      <c r="E8" s="76" t="s">
        <v>2</v>
      </c>
      <c r="F8" s="76"/>
      <c r="G8" s="6">
        <f>(G6-G5)/G3+0.0001</f>
        <v>0.16676666666666665</v>
      </c>
      <c r="I8" s="11" t="s">
        <v>25</v>
      </c>
      <c r="J8" s="10"/>
      <c r="K8" s="10"/>
      <c r="L8" s="10"/>
      <c r="M8" s="10"/>
    </row>
    <row r="9" spans="2:13" x14ac:dyDescent="0.25">
      <c r="B9" s="2">
        <v>0.98</v>
      </c>
      <c r="C9" s="4">
        <f t="shared" si="0"/>
        <v>0.13533712504822587</v>
      </c>
    </row>
    <row r="10" spans="2:13" x14ac:dyDescent="0.25">
      <c r="B10" s="2">
        <v>0.8</v>
      </c>
      <c r="C10" s="4">
        <f t="shared" si="0"/>
        <v>0.30017462504822606</v>
      </c>
      <c r="E10" s="76" t="s">
        <v>3</v>
      </c>
      <c r="F10" s="76"/>
      <c r="G10" s="4">
        <f>SUM(B3:B290)/N</f>
        <v>1.3478819444444452</v>
      </c>
    </row>
    <row r="11" spans="2:13" x14ac:dyDescent="0.25">
      <c r="B11" s="2">
        <v>1.1599999999999999</v>
      </c>
      <c r="C11" s="4">
        <f t="shared" si="0"/>
        <v>3.5299625048225626E-2</v>
      </c>
      <c r="E11" s="76" t="s">
        <v>22</v>
      </c>
      <c r="F11" s="76"/>
      <c r="G11" s="4">
        <f>SQRT(C291)</f>
        <v>0.31950205152270378</v>
      </c>
      <c r="I11" t="s">
        <v>23</v>
      </c>
    </row>
    <row r="12" spans="2:13" ht="15.75" thickBot="1" x14ac:dyDescent="0.3">
      <c r="B12" s="2">
        <v>1.1200000000000001</v>
      </c>
      <c r="C12" s="4">
        <f t="shared" si="0"/>
        <v>5.1930180603781163E-2</v>
      </c>
      <c r="E12" s="13"/>
      <c r="F12" s="13"/>
      <c r="G12" s="13"/>
      <c r="H12" s="13"/>
      <c r="I12" s="13"/>
      <c r="J12" s="13"/>
      <c r="K12" s="18"/>
      <c r="L12" s="18"/>
      <c r="M12" s="18"/>
    </row>
    <row r="13" spans="2:13" ht="15.75" thickTop="1" x14ac:dyDescent="0.25">
      <c r="B13" s="2">
        <v>1.27</v>
      </c>
      <c r="C13" s="4">
        <f t="shared" si="0"/>
        <v>6.0655972704476459E-3</v>
      </c>
      <c r="K13" s="18"/>
    </row>
    <row r="14" spans="2:13" ht="15.75" x14ac:dyDescent="0.25">
      <c r="B14" s="2">
        <v>1.19</v>
      </c>
      <c r="C14" s="4">
        <f t="shared" si="0"/>
        <v>2.4926708381558898E-2</v>
      </c>
      <c r="E14" s="8" t="s">
        <v>7</v>
      </c>
      <c r="F14" s="8" t="s">
        <v>8</v>
      </c>
      <c r="G14" s="8" t="s">
        <v>9</v>
      </c>
      <c r="H14" s="8" t="s">
        <v>10</v>
      </c>
      <c r="I14" s="8" t="s">
        <v>11</v>
      </c>
      <c r="J14" s="8" t="s">
        <v>12</v>
      </c>
      <c r="L14" s="77" t="s">
        <v>39</v>
      </c>
      <c r="M14" s="79"/>
    </row>
    <row r="15" spans="2:13" x14ac:dyDescent="0.25">
      <c r="B15" s="2">
        <v>1.36</v>
      </c>
      <c r="C15" s="4">
        <f t="shared" si="0"/>
        <v>1.4684727044751489E-4</v>
      </c>
      <c r="E15" s="6" cm="1">
        <f t="array" ref="E15">Minimo</f>
        <v>0.56000000000000005</v>
      </c>
      <c r="F15" s="6">
        <f>Minimo+ancho</f>
        <v>0.72676666666666667</v>
      </c>
      <c r="G15" s="6">
        <f>(E15+F15)/2</f>
        <v>0.64338333333333342</v>
      </c>
      <c r="H15" s="2">
        <f t="array" ref="H15:H23">FREQUENCY(B3:B290,F15:F23)</f>
        <v>8</v>
      </c>
      <c r="I15" s="6">
        <f>((EXP(-0.5*((G15-media)/desviacion)^2))/(desviacion*SQRT(2*PI())))*(F15-E15)</f>
        <v>1.831388896078277E-2</v>
      </c>
      <c r="J15" s="6">
        <f t="shared" ref="J15:J23" si="1">I15*N</f>
        <v>5.2744000207054373</v>
      </c>
      <c r="L15" s="89" t="s">
        <v>40</v>
      </c>
      <c r="M15" s="90"/>
    </row>
    <row r="16" spans="2:13" x14ac:dyDescent="0.25">
      <c r="B16" s="2">
        <v>1.42</v>
      </c>
      <c r="C16" s="4">
        <f t="shared" si="0"/>
        <v>5.2010139371140782E-3</v>
      </c>
      <c r="E16" s="6">
        <f>F15</f>
        <v>0.72676666666666667</v>
      </c>
      <c r="F16" s="6">
        <f t="shared" ref="F16:F23" si="2">F15+ancho</f>
        <v>0.89353333333333329</v>
      </c>
      <c r="G16" s="6">
        <f t="shared" ref="G16:G23" si="3">(E16+F16)/2</f>
        <v>0.81014999999999993</v>
      </c>
      <c r="H16" s="2">
        <v>12</v>
      </c>
      <c r="I16" s="6">
        <f t="shared" ref="I16:I23" si="4">((EXP(-0.5*((G16-media)/desviacion)^2))/(desviacion*SQRT(2*PI())))*(F16-E16)</f>
        <v>5.0519103309760373E-2</v>
      </c>
      <c r="J16" s="6">
        <f t="shared" si="1"/>
        <v>14.549501753210988</v>
      </c>
      <c r="L16" s="89" t="s">
        <v>41</v>
      </c>
      <c r="M16" s="90"/>
    </row>
    <row r="17" spans="2:25" x14ac:dyDescent="0.25">
      <c r="B17" s="2">
        <v>1.54</v>
      </c>
      <c r="C17" s="4">
        <f t="shared" si="0"/>
        <v>3.6909347270447257E-2</v>
      </c>
      <c r="E17" s="6">
        <f t="shared" ref="E17:E23" si="5">F16</f>
        <v>0.89353333333333329</v>
      </c>
      <c r="F17" s="6">
        <f t="shared" si="2"/>
        <v>1.0603</v>
      </c>
      <c r="G17" s="6">
        <f t="shared" si="3"/>
        <v>0.97691666666666666</v>
      </c>
      <c r="H17" s="2">
        <v>40</v>
      </c>
      <c r="I17" s="6">
        <f t="shared" si="4"/>
        <v>0.10612346307635025</v>
      </c>
      <c r="J17" s="6">
        <f t="shared" si="1"/>
        <v>30.563557365988871</v>
      </c>
      <c r="L17" s="89" t="s">
        <v>42</v>
      </c>
      <c r="M17" s="90"/>
      <c r="P17" s="65" t="s">
        <v>46</v>
      </c>
      <c r="Q17" s="66"/>
      <c r="R17" s="66"/>
      <c r="S17" s="66"/>
      <c r="T17" s="66"/>
      <c r="U17" s="66"/>
      <c r="V17" s="67"/>
    </row>
    <row r="18" spans="2:25" x14ac:dyDescent="0.25">
      <c r="B18" s="2">
        <v>1.53</v>
      </c>
      <c r="C18" s="4">
        <f t="shared" si="0"/>
        <v>3.3166986159336151E-2</v>
      </c>
      <c r="E18" s="6">
        <f t="shared" si="5"/>
        <v>1.0603</v>
      </c>
      <c r="F18" s="6">
        <f t="shared" si="2"/>
        <v>1.2270666666666667</v>
      </c>
      <c r="G18" s="6">
        <f t="shared" si="3"/>
        <v>1.1436833333333334</v>
      </c>
      <c r="H18" s="2">
        <v>50</v>
      </c>
      <c r="I18" s="6">
        <f t="shared" si="4"/>
        <v>0.16976490602670638</v>
      </c>
      <c r="J18" s="6">
        <f t="shared" si="1"/>
        <v>48.892292935691437</v>
      </c>
      <c r="L18" s="89" t="s">
        <v>43</v>
      </c>
      <c r="M18" s="90"/>
      <c r="P18" s="65" t="s">
        <v>47</v>
      </c>
      <c r="Q18" s="66"/>
      <c r="R18" s="66"/>
      <c r="S18" s="66"/>
      <c r="T18" s="66"/>
      <c r="U18" s="66"/>
      <c r="V18" s="67"/>
    </row>
    <row r="19" spans="2:25" x14ac:dyDescent="0.25">
      <c r="B19" s="2">
        <v>1.51</v>
      </c>
      <c r="C19" s="4">
        <f t="shared" si="0"/>
        <v>2.6282263937113956E-2</v>
      </c>
      <c r="E19" s="6">
        <f t="shared" si="5"/>
        <v>1.2270666666666667</v>
      </c>
      <c r="F19" s="6">
        <f t="shared" si="2"/>
        <v>1.3938333333333335</v>
      </c>
      <c r="G19" s="6">
        <f t="shared" si="3"/>
        <v>1.3104500000000001</v>
      </c>
      <c r="H19" s="2">
        <v>51</v>
      </c>
      <c r="I19" s="6">
        <f t="shared" si="4"/>
        <v>0.20680695711464353</v>
      </c>
      <c r="J19" s="6">
        <f t="shared" si="1"/>
        <v>59.560403649017339</v>
      </c>
      <c r="L19" s="89" t="s">
        <v>44</v>
      </c>
      <c r="M19" s="90"/>
      <c r="Q19" s="10"/>
      <c r="R19" s="10"/>
      <c r="S19" s="10"/>
      <c r="T19" s="10"/>
      <c r="U19" s="10"/>
    </row>
    <row r="20" spans="2:25" x14ac:dyDescent="0.25">
      <c r="B20" s="2">
        <v>1.53</v>
      </c>
      <c r="C20" s="4">
        <f t="shared" si="0"/>
        <v>3.3166986159336151E-2</v>
      </c>
      <c r="E20" s="6">
        <f t="shared" si="5"/>
        <v>1.3938333333333335</v>
      </c>
      <c r="F20" s="6">
        <f t="shared" si="2"/>
        <v>1.5606000000000002</v>
      </c>
      <c r="G20" s="6">
        <f t="shared" si="3"/>
        <v>1.4772166666666668</v>
      </c>
      <c r="H20" s="2">
        <v>48</v>
      </c>
      <c r="I20" s="6">
        <f t="shared" si="4"/>
        <v>0.19185057064195127</v>
      </c>
      <c r="J20" s="6">
        <f t="shared" si="1"/>
        <v>55.252964344881967</v>
      </c>
      <c r="L20" s="91" t="s">
        <v>45</v>
      </c>
      <c r="M20" s="92"/>
      <c r="Q20" s="10"/>
      <c r="R20" s="68" t="s">
        <v>36</v>
      </c>
      <c r="S20" s="69"/>
      <c r="T20" s="2">
        <v>0.95</v>
      </c>
      <c r="U20" s="10"/>
    </row>
    <row r="21" spans="2:25" x14ac:dyDescent="0.25">
      <c r="B21" s="2">
        <v>1.39</v>
      </c>
      <c r="C21" s="4">
        <f t="shared" si="0"/>
        <v>1.7739306037807922E-3</v>
      </c>
      <c r="E21" s="6">
        <f t="shared" si="5"/>
        <v>1.5606000000000002</v>
      </c>
      <c r="F21" s="6">
        <f t="shared" si="2"/>
        <v>1.7273666666666669</v>
      </c>
      <c r="G21" s="6">
        <f t="shared" si="3"/>
        <v>1.6439833333333336</v>
      </c>
      <c r="H21" s="2">
        <v>40</v>
      </c>
      <c r="I21" s="6">
        <f t="shared" si="4"/>
        <v>0.1355319757777716</v>
      </c>
      <c r="J21" s="6">
        <f t="shared" si="1"/>
        <v>39.033209023998218</v>
      </c>
      <c r="Q21" s="10"/>
      <c r="R21" s="10"/>
      <c r="S21" s="10"/>
      <c r="T21" s="10"/>
      <c r="U21" s="10"/>
    </row>
    <row r="22" spans="2:25" x14ac:dyDescent="0.25">
      <c r="B22" s="2">
        <v>0.88</v>
      </c>
      <c r="C22" s="4">
        <f t="shared" si="0"/>
        <v>0.21891351393711489</v>
      </c>
      <c r="E22" s="6">
        <f t="shared" si="5"/>
        <v>1.7273666666666669</v>
      </c>
      <c r="F22" s="6">
        <f t="shared" si="2"/>
        <v>1.8941333333333337</v>
      </c>
      <c r="G22" s="6">
        <f t="shared" si="3"/>
        <v>1.8107500000000003</v>
      </c>
      <c r="H22" s="2">
        <v>26</v>
      </c>
      <c r="I22" s="6">
        <f t="shared" si="4"/>
        <v>7.2912361952286883E-2</v>
      </c>
      <c r="J22" s="6">
        <f t="shared" si="1"/>
        <v>20.998760242258623</v>
      </c>
      <c r="L22" s="94" t="s">
        <v>49</v>
      </c>
      <c r="M22" s="94"/>
      <c r="Q22" s="10"/>
      <c r="R22" s="10"/>
      <c r="S22" s="10"/>
      <c r="T22" s="10"/>
      <c r="U22" s="10"/>
    </row>
    <row r="23" spans="2:25" x14ac:dyDescent="0.25">
      <c r="B23" s="2">
        <v>1.36</v>
      </c>
      <c r="C23" s="4">
        <f t="shared" si="0"/>
        <v>1.4684727044751489E-4</v>
      </c>
      <c r="E23" s="6">
        <f t="shared" si="5"/>
        <v>1.8941333333333337</v>
      </c>
      <c r="F23" s="6">
        <f t="shared" si="2"/>
        <v>2.0609000000000002</v>
      </c>
      <c r="G23" s="6">
        <f t="shared" si="3"/>
        <v>1.9775166666666668</v>
      </c>
      <c r="H23" s="2">
        <v>13</v>
      </c>
      <c r="I23" s="6">
        <f t="shared" si="4"/>
        <v>2.987041719333142E-2</v>
      </c>
      <c r="J23" s="6">
        <f t="shared" si="1"/>
        <v>8.6026801516794489</v>
      </c>
      <c r="L23" s="94" t="s">
        <v>48</v>
      </c>
      <c r="M23" s="94"/>
      <c r="Q23" s="10"/>
      <c r="R23" s="10"/>
      <c r="S23" s="10"/>
    </row>
    <row r="24" spans="2:25" x14ac:dyDescent="0.25">
      <c r="B24" s="2">
        <v>1.42</v>
      </c>
      <c r="C24" s="4">
        <f t="shared" si="0"/>
        <v>5.2010139371140782E-3</v>
      </c>
      <c r="E24" s="1"/>
      <c r="F24" s="1"/>
      <c r="Q24" s="10"/>
      <c r="R24" s="10"/>
      <c r="S24" s="10"/>
    </row>
    <row r="25" spans="2:25" x14ac:dyDescent="0.25">
      <c r="B25" s="2">
        <v>1.64</v>
      </c>
      <c r="C25" s="4">
        <f t="shared" si="0"/>
        <v>8.5332958381558147E-2</v>
      </c>
      <c r="Y25" s="11"/>
    </row>
    <row r="26" spans="2:25" x14ac:dyDescent="0.25">
      <c r="B26" s="2">
        <v>1.5</v>
      </c>
      <c r="C26" s="4">
        <f t="shared" si="0"/>
        <v>2.3139902826002857E-2</v>
      </c>
      <c r="E26" s="57" t="s">
        <v>13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2:25" x14ac:dyDescent="0.25">
      <c r="B27" s="2">
        <v>1.02</v>
      </c>
      <c r="C27" s="4">
        <f t="shared" si="0"/>
        <v>0.10750656949267023</v>
      </c>
      <c r="E27" s="1"/>
      <c r="F27" s="1"/>
    </row>
    <row r="28" spans="2:25" x14ac:dyDescent="0.25">
      <c r="B28" s="2">
        <v>1.02</v>
      </c>
      <c r="C28" s="4">
        <f t="shared" si="0"/>
        <v>0.10750656949267023</v>
      </c>
      <c r="E28" s="8" t="s">
        <v>7</v>
      </c>
      <c r="F28" s="8" t="s">
        <v>8</v>
      </c>
      <c r="G28" s="8" t="s">
        <v>10</v>
      </c>
      <c r="H28" s="8" t="s">
        <v>12</v>
      </c>
      <c r="I28" s="8" t="s">
        <v>14</v>
      </c>
      <c r="J28" s="8" t="s">
        <v>15</v>
      </c>
      <c r="M28" s="46" t="s">
        <v>288</v>
      </c>
      <c r="N28" s="47"/>
      <c r="O28" s="47"/>
      <c r="P28" s="47"/>
      <c r="Q28" s="48"/>
      <c r="Y28" s="11"/>
    </row>
    <row r="29" spans="2:25" x14ac:dyDescent="0.25">
      <c r="B29" s="2">
        <v>1.1599999999999999</v>
      </c>
      <c r="C29" s="4">
        <f t="shared" si="0"/>
        <v>3.5299625048225626E-2</v>
      </c>
      <c r="E29" s="6">
        <f t="shared" ref="E29:F37" si="6">E15</f>
        <v>0.56000000000000005</v>
      </c>
      <c r="F29" s="6">
        <f t="shared" si="6"/>
        <v>0.72676666666666667</v>
      </c>
      <c r="G29" s="6">
        <f t="shared" ref="G29:G37" si="7">H15</f>
        <v>8</v>
      </c>
      <c r="H29" s="6">
        <f t="shared" ref="H29:H37" si="8">J15</f>
        <v>5.2744000207054373</v>
      </c>
      <c r="I29" s="4">
        <f>((H29-G29)^2)/H29</f>
        <v>1.4084815747700767</v>
      </c>
      <c r="J29" s="4">
        <f>I29</f>
        <v>1.4084815747700767</v>
      </c>
      <c r="M29" s="49"/>
      <c r="N29" s="50"/>
      <c r="O29" s="50"/>
      <c r="P29" s="50"/>
      <c r="Q29" s="51"/>
    </row>
    <row r="30" spans="2:25" x14ac:dyDescent="0.25">
      <c r="B30" s="2">
        <v>1.01</v>
      </c>
      <c r="C30" s="4">
        <f t="shared" si="0"/>
        <v>0.11416420838155915</v>
      </c>
      <c r="E30" s="6">
        <f t="shared" si="6"/>
        <v>0.72676666666666667</v>
      </c>
      <c r="F30" s="6">
        <f t="shared" si="6"/>
        <v>0.89353333333333329</v>
      </c>
      <c r="G30" s="6">
        <f t="shared" si="7"/>
        <v>12</v>
      </c>
      <c r="H30" s="6">
        <f t="shared" si="8"/>
        <v>14.549501753210988</v>
      </c>
      <c r="I30" s="4">
        <f t="shared" ref="I30:I37" si="9">((H30-G30)^2)/H30</f>
        <v>0.44674788868226362</v>
      </c>
      <c r="J30" s="4">
        <f>I30+J29</f>
        <v>1.8552294634523403</v>
      </c>
      <c r="M30" s="49"/>
      <c r="N30" s="50"/>
      <c r="O30" s="50"/>
      <c r="P30" s="50"/>
      <c r="Q30" s="51"/>
    </row>
    <row r="31" spans="2:25" x14ac:dyDescent="0.25">
      <c r="B31" s="2">
        <v>0.99</v>
      </c>
      <c r="C31" s="4">
        <f t="shared" si="0"/>
        <v>0.12807948615933698</v>
      </c>
      <c r="E31" s="6">
        <f t="shared" si="6"/>
        <v>0.89353333333333329</v>
      </c>
      <c r="F31" s="6">
        <f t="shared" si="6"/>
        <v>1.0603</v>
      </c>
      <c r="G31" s="6">
        <f t="shared" si="7"/>
        <v>40</v>
      </c>
      <c r="H31" s="6">
        <f t="shared" si="8"/>
        <v>30.563557365988871</v>
      </c>
      <c r="I31" s="4">
        <f t="shared" si="9"/>
        <v>2.9134844651321181</v>
      </c>
      <c r="J31" s="4">
        <f>I31+J30</f>
        <v>4.7687139285844582</v>
      </c>
      <c r="M31" s="49"/>
      <c r="N31" s="50"/>
      <c r="O31" s="50"/>
      <c r="P31" s="50"/>
      <c r="Q31" s="51"/>
      <c r="Y31" s="11"/>
    </row>
    <row r="32" spans="2:25" x14ac:dyDescent="0.25">
      <c r="B32" s="2">
        <v>1.1599999999999999</v>
      </c>
      <c r="C32" s="4">
        <f t="shared" si="0"/>
        <v>3.5299625048225626E-2</v>
      </c>
      <c r="E32" s="6">
        <f t="shared" si="6"/>
        <v>1.0603</v>
      </c>
      <c r="F32" s="6">
        <f t="shared" si="6"/>
        <v>1.2270666666666667</v>
      </c>
      <c r="G32" s="6">
        <f t="shared" si="7"/>
        <v>50</v>
      </c>
      <c r="H32" s="6">
        <f t="shared" si="8"/>
        <v>48.892292935691437</v>
      </c>
      <c r="I32" s="4">
        <f t="shared" si="9"/>
        <v>2.5096285460225843E-2</v>
      </c>
      <c r="J32" s="4">
        <f>I32+J31</f>
        <v>4.7938102140446839</v>
      </c>
      <c r="M32" s="49"/>
      <c r="N32" s="50"/>
      <c r="O32" s="50"/>
      <c r="P32" s="50"/>
      <c r="Q32" s="51"/>
    </row>
    <row r="33" spans="2:25" x14ac:dyDescent="0.25">
      <c r="B33" s="2">
        <v>0.91</v>
      </c>
      <c r="C33" s="4">
        <f t="shared" si="0"/>
        <v>0.19174059727044818</v>
      </c>
      <c r="E33" s="6">
        <f t="shared" si="6"/>
        <v>1.2270666666666667</v>
      </c>
      <c r="F33" s="6">
        <f t="shared" si="6"/>
        <v>1.3938333333333335</v>
      </c>
      <c r="G33" s="6">
        <f t="shared" si="7"/>
        <v>51</v>
      </c>
      <c r="H33" s="6">
        <f t="shared" si="8"/>
        <v>59.560403649017339</v>
      </c>
      <c r="I33" s="4">
        <f t="shared" si="9"/>
        <v>1.2303561786777513</v>
      </c>
      <c r="J33" s="4">
        <f t="shared" ref="J33:J36" si="10">I33+J32</f>
        <v>6.0241663927224351</v>
      </c>
      <c r="M33" s="52"/>
      <c r="N33" s="53"/>
      <c r="O33" s="53"/>
      <c r="P33" s="53"/>
      <c r="Q33" s="54"/>
    </row>
    <row r="34" spans="2:25" x14ac:dyDescent="0.25">
      <c r="B34" s="2">
        <v>0.87</v>
      </c>
      <c r="C34" s="4">
        <f t="shared" si="0"/>
        <v>0.22837115282600381</v>
      </c>
      <c r="E34" s="6">
        <f t="shared" si="6"/>
        <v>1.3938333333333335</v>
      </c>
      <c r="F34" s="6">
        <f t="shared" si="6"/>
        <v>1.5606000000000002</v>
      </c>
      <c r="G34" s="6">
        <f t="shared" si="7"/>
        <v>48</v>
      </c>
      <c r="H34" s="6">
        <f t="shared" si="8"/>
        <v>55.252964344881967</v>
      </c>
      <c r="I34" s="4">
        <f t="shared" si="9"/>
        <v>0.95208451549807027</v>
      </c>
      <c r="J34" s="4">
        <f t="shared" si="10"/>
        <v>6.9762509082205053</v>
      </c>
      <c r="Y34" s="11"/>
    </row>
    <row r="35" spans="2:25" x14ac:dyDescent="0.25">
      <c r="B35" s="2">
        <v>1.1499999999999999</v>
      </c>
      <c r="C35" s="4">
        <f t="shared" si="0"/>
        <v>3.915726393711453E-2</v>
      </c>
      <c r="E35" s="6">
        <f t="shared" si="6"/>
        <v>1.5606000000000002</v>
      </c>
      <c r="F35" s="6">
        <f t="shared" si="6"/>
        <v>1.7273666666666669</v>
      </c>
      <c r="G35" s="6">
        <f t="shared" si="7"/>
        <v>40</v>
      </c>
      <c r="H35" s="6">
        <f t="shared" si="8"/>
        <v>39.033209023998218</v>
      </c>
      <c r="I35" s="4">
        <f t="shared" si="9"/>
        <v>2.3945886455398011E-2</v>
      </c>
      <c r="J35" s="4">
        <f t="shared" si="10"/>
        <v>7.0001967946759036</v>
      </c>
      <c r="N35" s="93" t="s">
        <v>35</v>
      </c>
      <c r="O35" s="93"/>
      <c r="P35" s="2">
        <v>6</v>
      </c>
      <c r="Q35" s="24" t="s">
        <v>16</v>
      </c>
      <c r="R35" s="16" t="s">
        <v>285</v>
      </c>
    </row>
    <row r="36" spans="2:25" x14ac:dyDescent="0.25">
      <c r="B36" s="2">
        <v>1.1599999999999999</v>
      </c>
      <c r="C36" s="4">
        <f t="shared" si="0"/>
        <v>3.5299625048225626E-2</v>
      </c>
      <c r="E36" s="6">
        <f t="shared" si="6"/>
        <v>1.7273666666666669</v>
      </c>
      <c r="F36" s="6">
        <f t="shared" si="6"/>
        <v>1.8941333333333337</v>
      </c>
      <c r="G36" s="6">
        <f t="shared" si="7"/>
        <v>26</v>
      </c>
      <c r="H36" s="6">
        <f t="shared" si="8"/>
        <v>20.998760242258623</v>
      </c>
      <c r="I36" s="4">
        <f t="shared" si="9"/>
        <v>1.1911369445552895</v>
      </c>
      <c r="J36" s="4">
        <f t="shared" si="10"/>
        <v>8.1913337392311938</v>
      </c>
      <c r="N36" s="16"/>
      <c r="O36" s="10"/>
      <c r="P36" s="10" t="s">
        <v>286</v>
      </c>
      <c r="Q36" s="16"/>
      <c r="R36" s="16" t="s">
        <v>290</v>
      </c>
      <c r="S36" s="16" t="s">
        <v>291</v>
      </c>
    </row>
    <row r="37" spans="2:25" x14ac:dyDescent="0.25">
      <c r="B37" s="2">
        <v>1.1000000000000001</v>
      </c>
      <c r="C37" s="4">
        <f t="shared" si="0"/>
        <v>6.1445458381558973E-2</v>
      </c>
      <c r="E37" s="6">
        <f t="shared" si="6"/>
        <v>1.8941333333333337</v>
      </c>
      <c r="F37" s="6">
        <f t="shared" si="6"/>
        <v>2.0609000000000002</v>
      </c>
      <c r="G37" s="6">
        <f t="shared" si="7"/>
        <v>13</v>
      </c>
      <c r="H37" s="6">
        <f t="shared" si="8"/>
        <v>8.6026801516794489</v>
      </c>
      <c r="I37" s="4">
        <f t="shared" si="9"/>
        <v>2.2477206530407785</v>
      </c>
      <c r="J37" s="12">
        <f>I37+J36</f>
        <v>10.439054392271972</v>
      </c>
      <c r="K37" s="7" t="s">
        <v>16</v>
      </c>
      <c r="L37" t="s">
        <v>17</v>
      </c>
    </row>
    <row r="38" spans="2:25" x14ac:dyDescent="0.25">
      <c r="B38" s="2">
        <v>1.01</v>
      </c>
      <c r="C38" s="4">
        <f t="shared" si="0"/>
        <v>0.11416420838155915</v>
      </c>
      <c r="E38" s="1"/>
      <c r="F38" s="1"/>
      <c r="H38" s="1"/>
      <c r="I38" s="17"/>
      <c r="J38" s="9">
        <v>12.6</v>
      </c>
      <c r="K38" s="7" t="s">
        <v>16</v>
      </c>
      <c r="L38" t="s">
        <v>19</v>
      </c>
    </row>
    <row r="39" spans="2:25" x14ac:dyDescent="0.25">
      <c r="B39" s="2">
        <v>1.1499999999999999</v>
      </c>
      <c r="C39" s="4">
        <f t="shared" si="0"/>
        <v>3.915726393711453E-2</v>
      </c>
    </row>
    <row r="40" spans="2:25" x14ac:dyDescent="0.25">
      <c r="B40" s="2">
        <v>1.0900000000000001</v>
      </c>
      <c r="C40" s="4">
        <f t="shared" si="0"/>
        <v>6.6503097270447883E-2</v>
      </c>
      <c r="E40" s="10"/>
      <c r="F40" s="10"/>
      <c r="G40" s="10"/>
      <c r="H40" s="10"/>
      <c r="I40" s="10"/>
      <c r="J40" s="10"/>
      <c r="K40" s="10"/>
      <c r="L40" s="10"/>
    </row>
    <row r="41" spans="2:25" x14ac:dyDescent="0.25">
      <c r="B41" s="2">
        <v>1.1399999999999999</v>
      </c>
      <c r="C41" s="4">
        <f t="shared" si="0"/>
        <v>4.3214902826003439E-2</v>
      </c>
      <c r="E41" s="57" t="s">
        <v>28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9"/>
    </row>
    <row r="42" spans="2:25" x14ac:dyDescent="0.25">
      <c r="B42" s="2">
        <v>1.18</v>
      </c>
      <c r="C42" s="4">
        <f t="shared" si="0"/>
        <v>2.8184347270447805E-2</v>
      </c>
      <c r="D42" s="14"/>
      <c r="E42" s="14"/>
      <c r="F42" s="14"/>
      <c r="G42" s="14"/>
      <c r="H42" s="14"/>
      <c r="I42" s="14"/>
      <c r="J42" s="14"/>
    </row>
    <row r="43" spans="2:25" x14ac:dyDescent="0.25">
      <c r="B43" s="2">
        <v>1.08</v>
      </c>
      <c r="C43" s="4">
        <f t="shared" si="0"/>
        <v>7.1760736159336785E-2</v>
      </c>
      <c r="D43" s="14"/>
      <c r="E43" s="19" t="s">
        <v>7</v>
      </c>
      <c r="F43" s="19" t="s">
        <v>8</v>
      </c>
      <c r="G43" s="19" t="s">
        <v>10</v>
      </c>
      <c r="H43" s="19" t="s">
        <v>12</v>
      </c>
      <c r="I43" s="19" t="s">
        <v>29</v>
      </c>
      <c r="J43" s="19" t="s">
        <v>30</v>
      </c>
      <c r="K43" s="19" t="s">
        <v>31</v>
      </c>
      <c r="L43" s="19" t="s">
        <v>32</v>
      </c>
      <c r="M43" s="19" t="s">
        <v>33</v>
      </c>
      <c r="N43" s="19" t="s">
        <v>34</v>
      </c>
    </row>
    <row r="44" spans="2:25" x14ac:dyDescent="0.25">
      <c r="B44" s="2">
        <v>1.1100000000000001</v>
      </c>
      <c r="C44" s="4">
        <f t="shared" si="0"/>
        <v>5.6587819492670069E-2</v>
      </c>
      <c r="E44" s="20">
        <f t="shared" ref="E44:H52" si="11">E29</f>
        <v>0.56000000000000005</v>
      </c>
      <c r="F44" s="20">
        <f t="shared" si="11"/>
        <v>0.72676666666666667</v>
      </c>
      <c r="G44" s="20">
        <f t="shared" si="11"/>
        <v>8</v>
      </c>
      <c r="H44" s="20">
        <f t="shared" si="11"/>
        <v>5.2744000207054373</v>
      </c>
      <c r="I44" s="21">
        <f t="shared" ref="I44:I52" si="12">G44/N</f>
        <v>2.7777777777777776E-2</v>
      </c>
      <c r="J44" s="20">
        <f>I15</f>
        <v>1.831388896078277E-2</v>
      </c>
      <c r="K44" s="21">
        <f>I44</f>
        <v>2.7777777777777776E-2</v>
      </c>
      <c r="L44" s="20">
        <f>J44</f>
        <v>1.831388896078277E-2</v>
      </c>
      <c r="M44" s="21">
        <f t="shared" ref="M44:M52" si="13">ABS(K44-L44)</f>
        <v>9.4638888169950065E-3</v>
      </c>
      <c r="N44" s="21">
        <f>M44</f>
        <v>9.4638888169950065E-3</v>
      </c>
    </row>
    <row r="45" spans="2:25" x14ac:dyDescent="0.25">
      <c r="B45" s="2">
        <v>0.92</v>
      </c>
      <c r="C45" s="4">
        <f t="shared" si="0"/>
        <v>0.18308295838155925</v>
      </c>
      <c r="E45" s="20">
        <f t="shared" si="11"/>
        <v>0.72676666666666667</v>
      </c>
      <c r="F45" s="20">
        <f t="shared" si="11"/>
        <v>0.89353333333333329</v>
      </c>
      <c r="G45" s="20">
        <f t="shared" si="11"/>
        <v>12</v>
      </c>
      <c r="H45" s="20">
        <f t="shared" si="11"/>
        <v>14.549501753210988</v>
      </c>
      <c r="I45" s="21">
        <f t="shared" si="12"/>
        <v>4.1666666666666664E-2</v>
      </c>
      <c r="J45" s="20">
        <f t="shared" ref="J45:J52" si="14">I16</f>
        <v>5.0519103309760373E-2</v>
      </c>
      <c r="K45" s="21">
        <f t="shared" ref="K45:K52" si="15">K44+I45</f>
        <v>6.9444444444444448E-2</v>
      </c>
      <c r="L45" s="20">
        <f t="shared" ref="L45:L52" si="16">J45+L44</f>
        <v>6.8832992270543139E-2</v>
      </c>
      <c r="M45" s="21">
        <f t="shared" si="13"/>
        <v>6.1145217390130846E-4</v>
      </c>
      <c r="N45" s="21">
        <f t="shared" ref="N45:N52" si="17">MAX(M45,N44)</f>
        <v>9.4638888169950065E-3</v>
      </c>
    </row>
    <row r="46" spans="2:25" x14ac:dyDescent="0.25">
      <c r="B46" s="2">
        <v>0.67</v>
      </c>
      <c r="C46" s="4">
        <f t="shared" si="0"/>
        <v>0.45952393060378183</v>
      </c>
      <c r="E46" s="20">
        <f t="shared" si="11"/>
        <v>0.89353333333333329</v>
      </c>
      <c r="F46" s="20">
        <f t="shared" si="11"/>
        <v>1.0603</v>
      </c>
      <c r="G46" s="20">
        <f t="shared" si="11"/>
        <v>40</v>
      </c>
      <c r="H46" s="20">
        <f t="shared" si="11"/>
        <v>30.563557365988871</v>
      </c>
      <c r="I46" s="21">
        <f t="shared" si="12"/>
        <v>0.1388888888888889</v>
      </c>
      <c r="J46" s="20">
        <f t="shared" si="14"/>
        <v>0.10612346307635025</v>
      </c>
      <c r="K46" s="21">
        <f t="shared" si="15"/>
        <v>0.20833333333333334</v>
      </c>
      <c r="L46" s="20">
        <f t="shared" si="16"/>
        <v>0.17495645534689339</v>
      </c>
      <c r="M46" s="21">
        <f t="shared" si="13"/>
        <v>3.3376877986439957E-2</v>
      </c>
      <c r="N46" s="21">
        <f t="shared" si="17"/>
        <v>3.3376877986439957E-2</v>
      </c>
    </row>
    <row r="47" spans="2:25" x14ac:dyDescent="0.25">
      <c r="B47" s="2">
        <v>1.1399999999999999</v>
      </c>
      <c r="C47" s="4">
        <f t="shared" si="0"/>
        <v>4.3214902826003439E-2</v>
      </c>
      <c r="E47" s="20">
        <f t="shared" si="11"/>
        <v>1.0603</v>
      </c>
      <c r="F47" s="20">
        <f t="shared" si="11"/>
        <v>1.2270666666666667</v>
      </c>
      <c r="G47" s="20">
        <f t="shared" si="11"/>
        <v>50</v>
      </c>
      <c r="H47" s="20">
        <f t="shared" si="11"/>
        <v>48.892292935691437</v>
      </c>
      <c r="I47" s="21">
        <f t="shared" si="12"/>
        <v>0.1736111111111111</v>
      </c>
      <c r="J47" s="20">
        <f t="shared" si="14"/>
        <v>0.16976490602670638</v>
      </c>
      <c r="K47" s="21">
        <f t="shared" si="15"/>
        <v>0.38194444444444442</v>
      </c>
      <c r="L47" s="20">
        <f t="shared" si="16"/>
        <v>0.34472136137359977</v>
      </c>
      <c r="M47" s="21">
        <f t="shared" si="13"/>
        <v>3.7223083070844654E-2</v>
      </c>
      <c r="N47" s="21">
        <f t="shared" si="17"/>
        <v>3.7223083070844654E-2</v>
      </c>
    </row>
    <row r="48" spans="2:25" x14ac:dyDescent="0.25">
      <c r="B48" s="2">
        <v>0.96</v>
      </c>
      <c r="C48" s="4">
        <f t="shared" si="0"/>
        <v>0.15045240282600369</v>
      </c>
      <c r="E48" s="20">
        <f t="shared" si="11"/>
        <v>1.2270666666666667</v>
      </c>
      <c r="F48" s="20">
        <f t="shared" si="11"/>
        <v>1.3938333333333335</v>
      </c>
      <c r="G48" s="20">
        <f t="shared" si="11"/>
        <v>51</v>
      </c>
      <c r="H48" s="20">
        <f t="shared" si="11"/>
        <v>59.560403649017339</v>
      </c>
      <c r="I48" s="21">
        <f t="shared" si="12"/>
        <v>0.17708333333333334</v>
      </c>
      <c r="J48" s="20">
        <f t="shared" si="14"/>
        <v>0.20680695711464353</v>
      </c>
      <c r="K48" s="21">
        <f t="shared" si="15"/>
        <v>0.55902777777777779</v>
      </c>
      <c r="L48" s="20">
        <f t="shared" si="16"/>
        <v>0.55152831848824335</v>
      </c>
      <c r="M48" s="21">
        <f t="shared" si="13"/>
        <v>7.4994592895344381E-3</v>
      </c>
      <c r="N48" s="21">
        <f t="shared" si="17"/>
        <v>3.7223083070844654E-2</v>
      </c>
    </row>
    <row r="49" spans="2:16" x14ac:dyDescent="0.25">
      <c r="B49" s="2">
        <v>1.18</v>
      </c>
      <c r="C49" s="4">
        <f t="shared" si="0"/>
        <v>2.8184347270447805E-2</v>
      </c>
      <c r="E49" s="20">
        <f t="shared" si="11"/>
        <v>1.3938333333333335</v>
      </c>
      <c r="F49" s="20">
        <f t="shared" si="11"/>
        <v>1.5606000000000002</v>
      </c>
      <c r="G49" s="20">
        <f t="shared" si="11"/>
        <v>48</v>
      </c>
      <c r="H49" s="20">
        <f t="shared" si="11"/>
        <v>55.252964344881967</v>
      </c>
      <c r="I49" s="21">
        <f t="shared" si="12"/>
        <v>0.16666666666666666</v>
      </c>
      <c r="J49" s="20">
        <f t="shared" si="14"/>
        <v>0.19185057064195127</v>
      </c>
      <c r="K49" s="21">
        <f t="shared" si="15"/>
        <v>0.72569444444444442</v>
      </c>
      <c r="L49" s="20">
        <f t="shared" si="16"/>
        <v>0.74337888913019468</v>
      </c>
      <c r="M49" s="21">
        <f t="shared" si="13"/>
        <v>1.7684444685750256E-2</v>
      </c>
      <c r="N49" s="21">
        <f t="shared" si="17"/>
        <v>3.7223083070844654E-2</v>
      </c>
    </row>
    <row r="50" spans="2:16" x14ac:dyDescent="0.25">
      <c r="B50" s="2">
        <v>0.92</v>
      </c>
      <c r="C50" s="4">
        <f t="shared" si="0"/>
        <v>0.18308295838155925</v>
      </c>
      <c r="E50" s="20">
        <f t="shared" si="11"/>
        <v>1.5606000000000002</v>
      </c>
      <c r="F50" s="20">
        <f t="shared" si="11"/>
        <v>1.7273666666666669</v>
      </c>
      <c r="G50" s="20">
        <f t="shared" si="11"/>
        <v>40</v>
      </c>
      <c r="H50" s="20">
        <f t="shared" si="11"/>
        <v>39.033209023998218</v>
      </c>
      <c r="I50" s="21">
        <f t="shared" si="12"/>
        <v>0.1388888888888889</v>
      </c>
      <c r="J50" s="20">
        <f t="shared" si="14"/>
        <v>0.1355319757777716</v>
      </c>
      <c r="K50" s="21">
        <f t="shared" si="15"/>
        <v>0.86458333333333326</v>
      </c>
      <c r="L50" s="20">
        <f t="shared" si="16"/>
        <v>0.87891086490796622</v>
      </c>
      <c r="M50" s="21">
        <f t="shared" si="13"/>
        <v>1.4327531574632957E-2</v>
      </c>
      <c r="N50" s="21">
        <f t="shared" si="17"/>
        <v>3.7223083070844654E-2</v>
      </c>
    </row>
    <row r="51" spans="2:16" x14ac:dyDescent="0.25">
      <c r="B51" s="2">
        <v>0.56000000000000005</v>
      </c>
      <c r="C51" s="4">
        <f t="shared" si="0"/>
        <v>0.62075795838155978</v>
      </c>
      <c r="E51" s="20">
        <f t="shared" si="11"/>
        <v>1.7273666666666669</v>
      </c>
      <c r="F51" s="20">
        <f t="shared" si="11"/>
        <v>1.8941333333333337</v>
      </c>
      <c r="G51" s="20">
        <f t="shared" si="11"/>
        <v>26</v>
      </c>
      <c r="H51" s="20">
        <f t="shared" si="11"/>
        <v>20.998760242258623</v>
      </c>
      <c r="I51" s="21">
        <f t="shared" si="12"/>
        <v>9.0277777777777776E-2</v>
      </c>
      <c r="J51" s="20">
        <f t="shared" si="14"/>
        <v>7.2912361952286883E-2</v>
      </c>
      <c r="K51" s="21">
        <f t="shared" si="15"/>
        <v>0.95486111111111105</v>
      </c>
      <c r="L51" s="20">
        <f t="shared" si="16"/>
        <v>0.95182322686025311</v>
      </c>
      <c r="M51" s="21">
        <f t="shared" si="13"/>
        <v>3.0378842508579362E-3</v>
      </c>
      <c r="N51" s="21">
        <f t="shared" si="17"/>
        <v>3.7223083070844654E-2</v>
      </c>
    </row>
    <row r="52" spans="2:16" x14ac:dyDescent="0.25">
      <c r="B52" s="2">
        <v>0.79</v>
      </c>
      <c r="C52" s="4">
        <f t="shared" si="0"/>
        <v>0.31123226393711501</v>
      </c>
      <c r="E52" s="20">
        <f t="shared" si="11"/>
        <v>1.8941333333333337</v>
      </c>
      <c r="F52" s="20">
        <f t="shared" si="11"/>
        <v>2.0609000000000002</v>
      </c>
      <c r="G52" s="20">
        <f t="shared" si="11"/>
        <v>13</v>
      </c>
      <c r="H52" s="20">
        <f t="shared" si="11"/>
        <v>8.6026801516794489</v>
      </c>
      <c r="I52" s="21">
        <f t="shared" si="12"/>
        <v>4.5138888888888888E-2</v>
      </c>
      <c r="J52" s="20">
        <f t="shared" si="14"/>
        <v>2.987041719333142E-2</v>
      </c>
      <c r="K52" s="21">
        <f t="shared" si="15"/>
        <v>0.99999999999999989</v>
      </c>
      <c r="L52" s="20">
        <f t="shared" si="16"/>
        <v>0.9816936440535845</v>
      </c>
      <c r="M52" s="21">
        <f t="shared" si="13"/>
        <v>1.8306355946415387E-2</v>
      </c>
      <c r="N52" s="22">
        <f t="shared" si="17"/>
        <v>3.7223083070844654E-2</v>
      </c>
      <c r="O52" s="7" t="s">
        <v>16</v>
      </c>
      <c r="P52" t="s">
        <v>17</v>
      </c>
    </row>
    <row r="53" spans="2:16" x14ac:dyDescent="0.25">
      <c r="B53" s="2">
        <v>0.83</v>
      </c>
      <c r="C53" s="4">
        <f t="shared" si="0"/>
        <v>0.26820170838155949</v>
      </c>
      <c r="M53" s="17"/>
      <c r="N53" s="23">
        <f>1.36/SQRT(N)</f>
        <v>8.0138768534475394E-2</v>
      </c>
      <c r="O53" s="7" t="s">
        <v>16</v>
      </c>
      <c r="P53" t="s">
        <v>19</v>
      </c>
    </row>
    <row r="54" spans="2:16" x14ac:dyDescent="0.25">
      <c r="B54" s="2">
        <v>0.71</v>
      </c>
      <c r="C54" s="4">
        <f t="shared" si="0"/>
        <v>0.40689337504822631</v>
      </c>
      <c r="E54" s="46" t="s">
        <v>293</v>
      </c>
      <c r="F54" s="47"/>
      <c r="G54" s="47"/>
      <c r="H54" s="47"/>
      <c r="I54" s="47"/>
      <c r="J54" s="48"/>
    </row>
    <row r="55" spans="2:16" x14ac:dyDescent="0.25">
      <c r="B55" s="2">
        <v>0.67</v>
      </c>
      <c r="C55" s="4">
        <f t="shared" si="0"/>
        <v>0.45952393060378183</v>
      </c>
      <c r="E55" s="49"/>
      <c r="F55" s="50"/>
      <c r="G55" s="50"/>
      <c r="H55" s="50"/>
      <c r="I55" s="50"/>
      <c r="J55" s="51"/>
    </row>
    <row r="56" spans="2:16" x14ac:dyDescent="0.25">
      <c r="B56" s="2">
        <v>0.68</v>
      </c>
      <c r="C56" s="4">
        <f t="shared" si="0"/>
        <v>0.44606629171489293</v>
      </c>
      <c r="E56" s="49"/>
      <c r="F56" s="50"/>
      <c r="G56" s="50"/>
      <c r="H56" s="50"/>
      <c r="I56" s="50"/>
      <c r="J56" s="51"/>
    </row>
    <row r="57" spans="2:16" x14ac:dyDescent="0.25">
      <c r="B57" s="2">
        <v>0.57999999999999996</v>
      </c>
      <c r="C57" s="4">
        <f t="shared" si="0"/>
        <v>0.58964268060378211</v>
      </c>
      <c r="E57" s="49"/>
      <c r="F57" s="50"/>
      <c r="G57" s="50"/>
      <c r="H57" s="50"/>
      <c r="I57" s="50"/>
      <c r="J57" s="51"/>
    </row>
    <row r="58" spans="2:16" x14ac:dyDescent="0.25">
      <c r="B58" s="2">
        <v>0.56000000000000005</v>
      </c>
      <c r="C58" s="4">
        <f t="shared" si="0"/>
        <v>0.62075795838155978</v>
      </c>
      <c r="E58" s="49"/>
      <c r="F58" s="50"/>
      <c r="G58" s="50"/>
      <c r="H58" s="50"/>
      <c r="I58" s="50"/>
      <c r="J58" s="51"/>
    </row>
    <row r="59" spans="2:16" x14ac:dyDescent="0.25">
      <c r="B59" s="2">
        <v>0.71</v>
      </c>
      <c r="C59" s="4">
        <f t="shared" si="0"/>
        <v>0.40689337504822631</v>
      </c>
      <c r="E59" s="52"/>
      <c r="F59" s="53"/>
      <c r="G59" s="53"/>
      <c r="H59" s="53"/>
      <c r="I59" s="53"/>
      <c r="J59" s="54"/>
    </row>
    <row r="60" spans="2:16" x14ac:dyDescent="0.25">
      <c r="B60" s="2">
        <v>0.78</v>
      </c>
      <c r="C60" s="4">
        <f t="shared" si="0"/>
        <v>0.32248990282600393</v>
      </c>
    </row>
    <row r="61" spans="2:16" x14ac:dyDescent="0.25">
      <c r="B61" s="2">
        <v>0.95</v>
      </c>
      <c r="C61" s="4">
        <f t="shared" si="0"/>
        <v>0.1583100417148926</v>
      </c>
    </row>
    <row r="62" spans="2:16" x14ac:dyDescent="0.25">
      <c r="B62" s="2">
        <v>0.8</v>
      </c>
      <c r="C62" s="4">
        <f t="shared" si="0"/>
        <v>0.30017462504822606</v>
      </c>
    </row>
    <row r="63" spans="2:16" x14ac:dyDescent="0.25">
      <c r="B63" s="2">
        <v>1.01</v>
      </c>
      <c r="C63" s="4">
        <f t="shared" si="0"/>
        <v>0.11416420838155915</v>
      </c>
    </row>
    <row r="64" spans="2:16" x14ac:dyDescent="0.25">
      <c r="B64" s="2">
        <v>1.17</v>
      </c>
      <c r="C64" s="4">
        <f t="shared" si="0"/>
        <v>3.1641986159336714E-2</v>
      </c>
    </row>
    <row r="65" spans="2:3" x14ac:dyDescent="0.25">
      <c r="B65" s="2">
        <v>1.18</v>
      </c>
      <c r="C65" s="4">
        <f t="shared" si="0"/>
        <v>2.8184347270447805E-2</v>
      </c>
    </row>
    <row r="66" spans="2:3" x14ac:dyDescent="0.25">
      <c r="B66" s="2">
        <v>1.05</v>
      </c>
      <c r="C66" s="4">
        <f t="shared" si="0"/>
        <v>8.8733652826003512E-2</v>
      </c>
    </row>
    <row r="67" spans="2:3" x14ac:dyDescent="0.25">
      <c r="B67" s="2">
        <v>1.05</v>
      </c>
      <c r="C67" s="4">
        <f t="shared" ref="C67:C130" si="18">(B67-media)^2</f>
        <v>8.8733652826003512E-2</v>
      </c>
    </row>
    <row r="68" spans="2:3" x14ac:dyDescent="0.25">
      <c r="B68" s="2">
        <v>1.1299999999999999</v>
      </c>
      <c r="C68" s="4">
        <f t="shared" si="18"/>
        <v>4.7472541714892354E-2</v>
      </c>
    </row>
    <row r="69" spans="2:3" x14ac:dyDescent="0.25">
      <c r="B69" s="2">
        <v>0.9</v>
      </c>
      <c r="C69" s="4">
        <f t="shared" si="18"/>
        <v>0.20059823615933708</v>
      </c>
    </row>
    <row r="70" spans="2:3" x14ac:dyDescent="0.25">
      <c r="B70" s="2">
        <v>0.88</v>
      </c>
      <c r="C70" s="4">
        <f t="shared" si="18"/>
        <v>0.21891351393711489</v>
      </c>
    </row>
    <row r="71" spans="2:3" x14ac:dyDescent="0.25">
      <c r="B71" s="2">
        <v>1.04</v>
      </c>
      <c r="C71" s="4">
        <f t="shared" si="18"/>
        <v>9.4791291714892423E-2</v>
      </c>
    </row>
    <row r="72" spans="2:3" x14ac:dyDescent="0.25">
      <c r="B72" s="2">
        <v>1.05</v>
      </c>
      <c r="C72" s="4">
        <f t="shared" si="18"/>
        <v>8.8733652826003512E-2</v>
      </c>
    </row>
    <row r="73" spans="2:3" x14ac:dyDescent="0.25">
      <c r="B73" s="2">
        <v>1.1599999999999999</v>
      </c>
      <c r="C73" s="4">
        <f t="shared" si="18"/>
        <v>3.5299625048225626E-2</v>
      </c>
    </row>
    <row r="74" spans="2:3" x14ac:dyDescent="0.25">
      <c r="B74" s="2">
        <v>1.05</v>
      </c>
      <c r="C74" s="4">
        <f t="shared" si="18"/>
        <v>8.8733652826003512E-2</v>
      </c>
    </row>
    <row r="75" spans="2:3" x14ac:dyDescent="0.25">
      <c r="B75" s="2">
        <v>1.02</v>
      </c>
      <c r="C75" s="4">
        <f t="shared" si="18"/>
        <v>0.10750656949267023</v>
      </c>
    </row>
    <row r="76" spans="2:3" x14ac:dyDescent="0.25">
      <c r="B76" s="2">
        <v>0.91</v>
      </c>
      <c r="C76" s="4">
        <f t="shared" si="18"/>
        <v>0.19174059727044818</v>
      </c>
    </row>
    <row r="77" spans="2:3" x14ac:dyDescent="0.25">
      <c r="B77" s="2">
        <v>1.03</v>
      </c>
      <c r="C77" s="4">
        <f t="shared" si="18"/>
        <v>0.10104893060378133</v>
      </c>
    </row>
    <row r="78" spans="2:3" x14ac:dyDescent="0.25">
      <c r="B78" s="2">
        <v>1.1000000000000001</v>
      </c>
      <c r="C78" s="4">
        <f t="shared" si="18"/>
        <v>6.1445458381558973E-2</v>
      </c>
    </row>
    <row r="79" spans="2:3" x14ac:dyDescent="0.25">
      <c r="B79" s="2">
        <v>1</v>
      </c>
      <c r="C79" s="4">
        <f t="shared" si="18"/>
        <v>0.12102184727044805</v>
      </c>
    </row>
    <row r="80" spans="2:3" x14ac:dyDescent="0.25">
      <c r="B80" s="2">
        <v>1.08</v>
      </c>
      <c r="C80" s="4">
        <f t="shared" si="18"/>
        <v>7.1760736159336785E-2</v>
      </c>
    </row>
    <row r="81" spans="2:3" x14ac:dyDescent="0.25">
      <c r="B81" s="2">
        <v>0.85</v>
      </c>
      <c r="C81" s="4">
        <f t="shared" si="18"/>
        <v>0.24788643060378163</v>
      </c>
    </row>
    <row r="82" spans="2:3" x14ac:dyDescent="0.25">
      <c r="B82" s="2">
        <v>0.73</v>
      </c>
      <c r="C82" s="4">
        <f t="shared" si="18"/>
        <v>0.38177809727044848</v>
      </c>
    </row>
    <row r="83" spans="2:3" x14ac:dyDescent="0.25">
      <c r="B83" s="2">
        <v>1.08</v>
      </c>
      <c r="C83" s="4">
        <f t="shared" si="18"/>
        <v>7.1760736159336785E-2</v>
      </c>
    </row>
    <row r="84" spans="2:3" x14ac:dyDescent="0.25">
      <c r="B84" s="2">
        <v>1.1499999999999999</v>
      </c>
      <c r="C84" s="4">
        <f t="shared" si="18"/>
        <v>3.915726393711453E-2</v>
      </c>
    </row>
    <row r="85" spans="2:3" x14ac:dyDescent="0.25">
      <c r="B85" s="2">
        <v>1.28</v>
      </c>
      <c r="C85" s="4">
        <f t="shared" si="18"/>
        <v>4.6079583815587409E-3</v>
      </c>
    </row>
    <row r="86" spans="2:3" x14ac:dyDescent="0.25">
      <c r="B86" s="2">
        <v>1.04</v>
      </c>
      <c r="C86" s="4">
        <f t="shared" si="18"/>
        <v>9.4791291714892423E-2</v>
      </c>
    </row>
    <row r="87" spans="2:3" x14ac:dyDescent="0.25">
      <c r="B87" s="2">
        <v>1.37</v>
      </c>
      <c r="C87" s="4">
        <f t="shared" si="18"/>
        <v>4.8920838155861325E-4</v>
      </c>
    </row>
    <row r="88" spans="2:3" x14ac:dyDescent="0.25">
      <c r="B88" s="2">
        <v>1.17</v>
      </c>
      <c r="C88" s="4">
        <f t="shared" si="18"/>
        <v>3.1641986159336714E-2</v>
      </c>
    </row>
    <row r="89" spans="2:3" x14ac:dyDescent="0.25">
      <c r="B89" s="2">
        <v>1.19</v>
      </c>
      <c r="C89" s="4">
        <f t="shared" si="18"/>
        <v>2.4926708381558898E-2</v>
      </c>
    </row>
    <row r="90" spans="2:3" x14ac:dyDescent="0.25">
      <c r="B90" s="2">
        <v>1.1399999999999999</v>
      </c>
      <c r="C90" s="4">
        <f t="shared" si="18"/>
        <v>4.3214902826003439E-2</v>
      </c>
    </row>
    <row r="91" spans="2:3" x14ac:dyDescent="0.25">
      <c r="B91" s="2">
        <v>1.36</v>
      </c>
      <c r="C91" s="4">
        <f t="shared" si="18"/>
        <v>1.4684727044751489E-4</v>
      </c>
    </row>
    <row r="92" spans="2:3" x14ac:dyDescent="0.25">
      <c r="B92" s="2">
        <v>1.34</v>
      </c>
      <c r="C92" s="4">
        <f t="shared" si="18"/>
        <v>6.2125048225319319E-5</v>
      </c>
    </row>
    <row r="93" spans="2:3" x14ac:dyDescent="0.25">
      <c r="B93" s="2">
        <v>1</v>
      </c>
      <c r="C93" s="4">
        <f t="shared" si="18"/>
        <v>0.12102184727044805</v>
      </c>
    </row>
    <row r="94" spans="2:3" x14ac:dyDescent="0.25">
      <c r="B94" s="2">
        <v>0.98</v>
      </c>
      <c r="C94" s="4">
        <f t="shared" si="18"/>
        <v>0.13533712504822587</v>
      </c>
    </row>
    <row r="95" spans="2:3" x14ac:dyDescent="0.25">
      <c r="B95" s="2">
        <v>1.4</v>
      </c>
      <c r="C95" s="4">
        <f t="shared" si="18"/>
        <v>2.716291714891887E-3</v>
      </c>
    </row>
    <row r="96" spans="2:3" x14ac:dyDescent="0.25">
      <c r="B96" s="2">
        <v>1.19</v>
      </c>
      <c r="C96" s="4">
        <f t="shared" si="18"/>
        <v>2.4926708381558898E-2</v>
      </c>
    </row>
    <row r="97" spans="2:3" x14ac:dyDescent="0.25">
      <c r="B97" s="2">
        <v>1.46</v>
      </c>
      <c r="C97" s="4">
        <f t="shared" si="18"/>
        <v>1.2570458381558465E-2</v>
      </c>
    </row>
    <row r="98" spans="2:3" x14ac:dyDescent="0.25">
      <c r="B98" s="2">
        <v>1.22</v>
      </c>
      <c r="C98" s="4">
        <f t="shared" si="18"/>
        <v>1.6353791714892176E-2</v>
      </c>
    </row>
    <row r="99" spans="2:3" x14ac:dyDescent="0.25">
      <c r="B99" s="2">
        <v>1.04</v>
      </c>
      <c r="C99" s="4">
        <f t="shared" si="18"/>
        <v>9.4791291714892423E-2</v>
      </c>
    </row>
    <row r="100" spans="2:3" x14ac:dyDescent="0.25">
      <c r="B100" s="2">
        <v>1.02</v>
      </c>
      <c r="C100" s="4">
        <f t="shared" si="18"/>
        <v>0.10750656949267023</v>
      </c>
    </row>
    <row r="101" spans="2:3" x14ac:dyDescent="0.25">
      <c r="B101" s="2">
        <v>1.05</v>
      </c>
      <c r="C101" s="4">
        <f t="shared" si="18"/>
        <v>8.8733652826003512E-2</v>
      </c>
    </row>
    <row r="102" spans="2:3" x14ac:dyDescent="0.25">
      <c r="B102" s="2">
        <v>1.03</v>
      </c>
      <c r="C102" s="4">
        <f t="shared" si="18"/>
        <v>0.10104893060378133</v>
      </c>
    </row>
    <row r="103" spans="2:3" x14ac:dyDescent="0.25">
      <c r="B103" s="2">
        <v>0.98</v>
      </c>
      <c r="C103" s="4">
        <f t="shared" si="18"/>
        <v>0.13533712504822587</v>
      </c>
    </row>
    <row r="104" spans="2:3" x14ac:dyDescent="0.25">
      <c r="B104" s="2">
        <v>1.02</v>
      </c>
      <c r="C104" s="4">
        <f t="shared" si="18"/>
        <v>0.10750656949267023</v>
      </c>
    </row>
    <row r="105" spans="2:3" x14ac:dyDescent="0.25">
      <c r="B105" s="2">
        <v>0.97</v>
      </c>
      <c r="C105" s="4">
        <f t="shared" si="18"/>
        <v>0.14279476393711479</v>
      </c>
    </row>
    <row r="106" spans="2:3" x14ac:dyDescent="0.25">
      <c r="B106" s="2">
        <v>0.76</v>
      </c>
      <c r="C106" s="4">
        <f t="shared" si="18"/>
        <v>0.34560518060378176</v>
      </c>
    </row>
    <row r="107" spans="2:3" x14ac:dyDescent="0.25">
      <c r="B107" s="2">
        <v>1.08</v>
      </c>
      <c r="C107" s="4">
        <f t="shared" si="18"/>
        <v>7.1760736159336785E-2</v>
      </c>
    </row>
    <row r="108" spans="2:3" x14ac:dyDescent="0.25">
      <c r="B108" s="2">
        <v>1.04</v>
      </c>
      <c r="C108" s="4">
        <f t="shared" si="18"/>
        <v>9.4791291714892423E-2</v>
      </c>
    </row>
    <row r="109" spans="2:3" x14ac:dyDescent="0.25">
      <c r="B109" s="2">
        <v>1.1499999999999999</v>
      </c>
      <c r="C109" s="4">
        <f t="shared" si="18"/>
        <v>3.915726393711453E-2</v>
      </c>
    </row>
    <row r="110" spans="2:3" x14ac:dyDescent="0.25">
      <c r="B110" s="2">
        <v>1.1499999999999999</v>
      </c>
      <c r="C110" s="4">
        <f t="shared" si="18"/>
        <v>3.915726393711453E-2</v>
      </c>
    </row>
    <row r="111" spans="2:3" x14ac:dyDescent="0.25">
      <c r="B111" s="2">
        <v>1.34</v>
      </c>
      <c r="C111" s="4">
        <f t="shared" si="18"/>
        <v>6.2125048225319319E-5</v>
      </c>
    </row>
    <row r="112" spans="2:3" x14ac:dyDescent="0.25">
      <c r="B112" s="2">
        <v>1.43</v>
      </c>
      <c r="C112" s="4">
        <f t="shared" si="18"/>
        <v>6.7433750482251741E-3</v>
      </c>
    </row>
    <row r="113" spans="2:3" x14ac:dyDescent="0.25">
      <c r="B113" s="2">
        <v>1.35</v>
      </c>
      <c r="C113" s="4">
        <f t="shared" si="18"/>
        <v>4.4861593364169225E-6</v>
      </c>
    </row>
    <row r="114" spans="2:3" x14ac:dyDescent="0.25">
      <c r="B114" s="2">
        <v>1.23</v>
      </c>
      <c r="C114" s="4">
        <f t="shared" si="18"/>
        <v>1.3896152826003269E-2</v>
      </c>
    </row>
    <row r="115" spans="2:3" x14ac:dyDescent="0.25">
      <c r="B115" s="2">
        <v>1.3</v>
      </c>
      <c r="C115" s="4">
        <f t="shared" si="18"/>
        <v>2.2926806037809324E-3</v>
      </c>
    </row>
    <row r="116" spans="2:3" x14ac:dyDescent="0.25">
      <c r="B116" s="2">
        <v>1.24</v>
      </c>
      <c r="C116" s="4">
        <f t="shared" si="18"/>
        <v>1.1638513937114363E-2</v>
      </c>
    </row>
    <row r="117" spans="2:3" x14ac:dyDescent="0.25">
      <c r="B117" s="2">
        <v>1.27</v>
      </c>
      <c r="C117" s="4">
        <f t="shared" si="18"/>
        <v>6.0655972704476459E-3</v>
      </c>
    </row>
    <row r="118" spans="2:3" x14ac:dyDescent="0.25">
      <c r="B118" s="2">
        <v>1.28</v>
      </c>
      <c r="C118" s="4">
        <f t="shared" si="18"/>
        <v>4.6079583815587409E-3</v>
      </c>
    </row>
    <row r="119" spans="2:3" x14ac:dyDescent="0.25">
      <c r="B119" s="2">
        <v>1.2</v>
      </c>
      <c r="C119" s="4">
        <f t="shared" si="18"/>
        <v>2.186906949266999E-2</v>
      </c>
    </row>
    <row r="120" spans="2:3" x14ac:dyDescent="0.25">
      <c r="B120" s="2">
        <v>1.27</v>
      </c>
      <c r="C120" s="4">
        <f t="shared" si="18"/>
        <v>6.0655972704476459E-3</v>
      </c>
    </row>
    <row r="121" spans="2:3" x14ac:dyDescent="0.25">
      <c r="B121" s="2">
        <v>1.67</v>
      </c>
      <c r="C121" s="4">
        <f t="shared" si="18"/>
        <v>0.10376004171489144</v>
      </c>
    </row>
    <row r="122" spans="2:3" x14ac:dyDescent="0.25">
      <c r="B122" s="2">
        <v>1.67</v>
      </c>
      <c r="C122" s="4">
        <f t="shared" si="18"/>
        <v>0.10376004171489144</v>
      </c>
    </row>
    <row r="123" spans="2:3" x14ac:dyDescent="0.25">
      <c r="B123" s="2">
        <v>1.32</v>
      </c>
      <c r="C123" s="4">
        <f t="shared" si="18"/>
        <v>7.7740282600312512E-4</v>
      </c>
    </row>
    <row r="124" spans="2:3" x14ac:dyDescent="0.25">
      <c r="B124" s="2">
        <v>1.1100000000000001</v>
      </c>
      <c r="C124" s="4">
        <f t="shared" si="18"/>
        <v>5.6587819492670069E-2</v>
      </c>
    </row>
    <row r="125" spans="2:3" x14ac:dyDescent="0.25">
      <c r="B125" s="2">
        <v>1.1299999999999999</v>
      </c>
      <c r="C125" s="4">
        <f t="shared" si="18"/>
        <v>4.7472541714892354E-2</v>
      </c>
    </row>
    <row r="126" spans="2:3" x14ac:dyDescent="0.25">
      <c r="B126" s="2">
        <v>1.1299999999999999</v>
      </c>
      <c r="C126" s="4">
        <f t="shared" si="18"/>
        <v>4.7472541714892354E-2</v>
      </c>
    </row>
    <row r="127" spans="2:3" x14ac:dyDescent="0.25">
      <c r="B127" s="2">
        <v>1.3</v>
      </c>
      <c r="C127" s="4">
        <f t="shared" si="18"/>
        <v>2.2926806037809324E-3</v>
      </c>
    </row>
    <row r="128" spans="2:3" x14ac:dyDescent="0.25">
      <c r="B128" s="2">
        <v>1.31</v>
      </c>
      <c r="C128" s="4">
        <f t="shared" si="18"/>
        <v>1.4350417148920286E-3</v>
      </c>
    </row>
    <row r="129" spans="2:3" x14ac:dyDescent="0.25">
      <c r="B129" s="2">
        <v>1</v>
      </c>
      <c r="C129" s="4">
        <f t="shared" si="18"/>
        <v>0.12102184727044805</v>
      </c>
    </row>
    <row r="130" spans="2:3" x14ac:dyDescent="0.25">
      <c r="B130" s="2">
        <v>0.99</v>
      </c>
      <c r="C130" s="4">
        <f t="shared" si="18"/>
        <v>0.12807948615933698</v>
      </c>
    </row>
    <row r="131" spans="2:3" x14ac:dyDescent="0.25">
      <c r="B131" s="2">
        <v>1.35</v>
      </c>
      <c r="C131" s="4">
        <f t="shared" ref="C131:C194" si="19">(B131-media)^2</f>
        <v>4.4861593364169225E-6</v>
      </c>
    </row>
    <row r="132" spans="2:3" x14ac:dyDescent="0.25">
      <c r="B132" s="2">
        <v>1.1599999999999999</v>
      </c>
      <c r="C132" s="4">
        <f t="shared" si="19"/>
        <v>3.5299625048225626E-2</v>
      </c>
    </row>
    <row r="133" spans="2:3" x14ac:dyDescent="0.25">
      <c r="B133" s="2">
        <v>1.4</v>
      </c>
      <c r="C133" s="4">
        <f t="shared" si="19"/>
        <v>2.716291714891887E-3</v>
      </c>
    </row>
    <row r="134" spans="2:3" x14ac:dyDescent="0.25">
      <c r="B134" s="2">
        <v>1.19</v>
      </c>
      <c r="C134" s="4">
        <f t="shared" si="19"/>
        <v>2.4926708381558898E-2</v>
      </c>
    </row>
    <row r="135" spans="2:3" x14ac:dyDescent="0.25">
      <c r="B135" s="2">
        <v>1.1000000000000001</v>
      </c>
      <c r="C135" s="4">
        <f t="shared" si="19"/>
        <v>6.1445458381558973E-2</v>
      </c>
    </row>
    <row r="136" spans="2:3" x14ac:dyDescent="0.25">
      <c r="B136" s="2">
        <v>0.92</v>
      </c>
      <c r="C136" s="4">
        <f t="shared" si="19"/>
        <v>0.18308295838155925</v>
      </c>
    </row>
    <row r="137" spans="2:3" x14ac:dyDescent="0.25">
      <c r="B137" s="2">
        <v>1.1399999999999999</v>
      </c>
      <c r="C137" s="4">
        <f t="shared" si="19"/>
        <v>4.3214902826003439E-2</v>
      </c>
    </row>
    <row r="138" spans="2:3" x14ac:dyDescent="0.25">
      <c r="B138" s="2">
        <v>1.24</v>
      </c>
      <c r="C138" s="4">
        <f t="shared" si="19"/>
        <v>1.1638513937114363E-2</v>
      </c>
    </row>
    <row r="139" spans="2:3" x14ac:dyDescent="0.25">
      <c r="B139" s="2">
        <v>1.07</v>
      </c>
      <c r="C139" s="4">
        <f t="shared" si="19"/>
        <v>7.7218375048225693E-2</v>
      </c>
    </row>
    <row r="140" spans="2:3" x14ac:dyDescent="0.25">
      <c r="B140" s="2">
        <v>1.23</v>
      </c>
      <c r="C140" s="4">
        <f t="shared" si="19"/>
        <v>1.3896152826003269E-2</v>
      </c>
    </row>
    <row r="141" spans="2:3" x14ac:dyDescent="0.25">
      <c r="B141" s="2">
        <v>0.93</v>
      </c>
      <c r="C141" s="4">
        <f t="shared" si="19"/>
        <v>0.17462531949267035</v>
      </c>
    </row>
    <row r="142" spans="2:3" x14ac:dyDescent="0.25">
      <c r="B142" s="2">
        <v>0.88</v>
      </c>
      <c r="C142" s="4">
        <f t="shared" si="19"/>
        <v>0.21891351393711489</v>
      </c>
    </row>
    <row r="143" spans="2:3" x14ac:dyDescent="0.25">
      <c r="B143" s="2">
        <v>1.07</v>
      </c>
      <c r="C143" s="4">
        <f t="shared" si="19"/>
        <v>7.7218375048225693E-2</v>
      </c>
    </row>
    <row r="144" spans="2:3" x14ac:dyDescent="0.25">
      <c r="B144" s="2">
        <v>1.26</v>
      </c>
      <c r="C144" s="4">
        <f t="shared" si="19"/>
        <v>7.7232361593365514E-3</v>
      </c>
    </row>
    <row r="145" spans="2:3" x14ac:dyDescent="0.25">
      <c r="B145" s="2">
        <v>1.41</v>
      </c>
      <c r="C145" s="4">
        <f t="shared" si="19"/>
        <v>3.8586528260029823E-3</v>
      </c>
    </row>
    <row r="146" spans="2:3" x14ac:dyDescent="0.25">
      <c r="B146" s="2">
        <v>1.18</v>
      </c>
      <c r="C146" s="4">
        <f t="shared" si="19"/>
        <v>2.8184347270447805E-2</v>
      </c>
    </row>
    <row r="147" spans="2:3" x14ac:dyDescent="0.25">
      <c r="B147" s="2">
        <v>1.7</v>
      </c>
      <c r="C147" s="4">
        <f t="shared" si="19"/>
        <v>0.12398712504822475</v>
      </c>
    </row>
    <row r="148" spans="2:3" x14ac:dyDescent="0.25">
      <c r="B148" s="2">
        <v>1.75</v>
      </c>
      <c r="C148" s="4">
        <f t="shared" si="19"/>
        <v>0.16169893060378027</v>
      </c>
    </row>
    <row r="149" spans="2:3" x14ac:dyDescent="0.25">
      <c r="B149" s="2">
        <v>1.58</v>
      </c>
      <c r="C149" s="4">
        <f t="shared" si="19"/>
        <v>5.3878791714891655E-2</v>
      </c>
    </row>
    <row r="150" spans="2:3" x14ac:dyDescent="0.25">
      <c r="B150" s="2">
        <v>1.57</v>
      </c>
      <c r="C150" s="4">
        <f t="shared" si="19"/>
        <v>4.9336430603780554E-2</v>
      </c>
    </row>
    <row r="151" spans="2:3" x14ac:dyDescent="0.25">
      <c r="B151" s="2">
        <v>1.82</v>
      </c>
      <c r="C151" s="4">
        <f t="shared" si="19"/>
        <v>0.222895458381558</v>
      </c>
    </row>
    <row r="152" spans="2:3" x14ac:dyDescent="0.25">
      <c r="B152" s="2">
        <v>1.97</v>
      </c>
      <c r="C152" s="4">
        <f t="shared" si="19"/>
        <v>0.38703087504822431</v>
      </c>
    </row>
    <row r="153" spans="2:3" x14ac:dyDescent="0.25">
      <c r="B153" s="2">
        <v>1.85</v>
      </c>
      <c r="C153" s="4">
        <f t="shared" si="19"/>
        <v>0.25212254171489129</v>
      </c>
    </row>
    <row r="154" spans="2:3" x14ac:dyDescent="0.25">
      <c r="B154" s="2">
        <v>1.56</v>
      </c>
      <c r="C154" s="4">
        <f t="shared" si="19"/>
        <v>4.4994069492669451E-2</v>
      </c>
    </row>
    <row r="155" spans="2:3" x14ac:dyDescent="0.25">
      <c r="B155" s="2">
        <v>1.87</v>
      </c>
      <c r="C155" s="4">
        <f t="shared" si="19"/>
        <v>0.27260726393711354</v>
      </c>
    </row>
    <row r="156" spans="2:3" x14ac:dyDescent="0.25">
      <c r="B156" s="2">
        <v>1.69</v>
      </c>
      <c r="C156" s="4">
        <f t="shared" si="19"/>
        <v>0.11704476393711365</v>
      </c>
    </row>
    <row r="157" spans="2:3" x14ac:dyDescent="0.25">
      <c r="B157" s="2">
        <v>1.61</v>
      </c>
      <c r="C157" s="4">
        <f t="shared" si="19"/>
        <v>6.8705875048224965E-2</v>
      </c>
    </row>
    <row r="158" spans="2:3" x14ac:dyDescent="0.25">
      <c r="B158" s="2">
        <v>1.95</v>
      </c>
      <c r="C158" s="4">
        <f t="shared" si="19"/>
        <v>0.36254615282600211</v>
      </c>
    </row>
    <row r="159" spans="2:3" x14ac:dyDescent="0.25">
      <c r="B159" s="2">
        <v>1.69</v>
      </c>
      <c r="C159" s="4">
        <f t="shared" si="19"/>
        <v>0.11704476393711365</v>
      </c>
    </row>
    <row r="160" spans="2:3" x14ac:dyDescent="0.25">
      <c r="B160" s="2">
        <v>1.66</v>
      </c>
      <c r="C160" s="4">
        <f t="shared" si="19"/>
        <v>9.7417680603780338E-2</v>
      </c>
    </row>
    <row r="161" spans="2:3" x14ac:dyDescent="0.25">
      <c r="B161" s="2">
        <v>1.66</v>
      </c>
      <c r="C161" s="4">
        <f t="shared" si="19"/>
        <v>9.7417680603780338E-2</v>
      </c>
    </row>
    <row r="162" spans="2:3" x14ac:dyDescent="0.25">
      <c r="B162" s="2">
        <v>1.62</v>
      </c>
      <c r="C162" s="4">
        <f t="shared" si="19"/>
        <v>7.4048236159336062E-2</v>
      </c>
    </row>
    <row r="163" spans="2:3" x14ac:dyDescent="0.25">
      <c r="B163" s="2">
        <v>1.68</v>
      </c>
      <c r="C163" s="4">
        <f t="shared" si="19"/>
        <v>0.11030240282600254</v>
      </c>
    </row>
    <row r="164" spans="2:3" x14ac:dyDescent="0.25">
      <c r="B164" s="2">
        <v>1.66</v>
      </c>
      <c r="C164" s="4">
        <f t="shared" si="19"/>
        <v>9.7417680603780338E-2</v>
      </c>
    </row>
    <row r="165" spans="2:3" x14ac:dyDescent="0.25">
      <c r="B165" s="2">
        <v>1.65</v>
      </c>
      <c r="C165" s="4">
        <f t="shared" si="19"/>
        <v>9.1275319492669246E-2</v>
      </c>
    </row>
    <row r="166" spans="2:3" x14ac:dyDescent="0.25">
      <c r="B166" s="2">
        <v>1.62</v>
      </c>
      <c r="C166" s="4">
        <f t="shared" si="19"/>
        <v>7.4048236159336062E-2</v>
      </c>
    </row>
    <row r="167" spans="2:3" x14ac:dyDescent="0.25">
      <c r="B167" s="2">
        <v>1.72</v>
      </c>
      <c r="C167" s="4">
        <f t="shared" si="19"/>
        <v>0.13847184727044695</v>
      </c>
    </row>
    <row r="168" spans="2:3" x14ac:dyDescent="0.25">
      <c r="B168" s="2">
        <v>1.82</v>
      </c>
      <c r="C168" s="4">
        <f t="shared" si="19"/>
        <v>0.222895458381558</v>
      </c>
    </row>
    <row r="169" spans="2:3" x14ac:dyDescent="0.25">
      <c r="B169" s="2">
        <v>1.79</v>
      </c>
      <c r="C169" s="4">
        <f t="shared" si="19"/>
        <v>0.19546837504822467</v>
      </c>
    </row>
    <row r="170" spans="2:3" x14ac:dyDescent="0.25">
      <c r="B170" s="2">
        <v>1.83</v>
      </c>
      <c r="C170" s="4">
        <f t="shared" si="19"/>
        <v>0.23243781949266909</v>
      </c>
    </row>
    <row r="171" spans="2:3" x14ac:dyDescent="0.25">
      <c r="B171" s="2">
        <v>1.6</v>
      </c>
      <c r="C171" s="4">
        <f t="shared" si="19"/>
        <v>6.3563513937113861E-2</v>
      </c>
    </row>
    <row r="172" spans="2:3" x14ac:dyDescent="0.25">
      <c r="B172" s="2">
        <v>1.67</v>
      </c>
      <c r="C172" s="4">
        <f t="shared" si="19"/>
        <v>0.10376004171489144</v>
      </c>
    </row>
    <row r="173" spans="2:3" x14ac:dyDescent="0.25">
      <c r="B173" s="2">
        <v>1.59</v>
      </c>
      <c r="C173" s="4">
        <f t="shared" si="19"/>
        <v>5.8621152826002762E-2</v>
      </c>
    </row>
    <row r="174" spans="2:3" x14ac:dyDescent="0.25">
      <c r="B174" s="2">
        <v>1.55</v>
      </c>
      <c r="C174" s="4">
        <f t="shared" si="19"/>
        <v>4.0851708381558355E-2</v>
      </c>
    </row>
    <row r="175" spans="2:3" x14ac:dyDescent="0.25">
      <c r="B175" s="2">
        <v>1.39</v>
      </c>
      <c r="C175" s="4">
        <f t="shared" si="19"/>
        <v>1.7739306037807922E-3</v>
      </c>
    </row>
    <row r="176" spans="2:3" x14ac:dyDescent="0.25">
      <c r="B176" s="2">
        <v>1.35</v>
      </c>
      <c r="C176" s="4">
        <f t="shared" si="19"/>
        <v>4.4861593364169225E-6</v>
      </c>
    </row>
    <row r="177" spans="2:3" x14ac:dyDescent="0.25">
      <c r="B177" s="2">
        <v>1.55</v>
      </c>
      <c r="C177" s="4">
        <f t="shared" si="19"/>
        <v>4.0851708381558355E-2</v>
      </c>
    </row>
    <row r="178" spans="2:3" x14ac:dyDescent="0.25">
      <c r="B178" s="2">
        <v>1.51</v>
      </c>
      <c r="C178" s="4">
        <f t="shared" si="19"/>
        <v>2.6282263937113956E-2</v>
      </c>
    </row>
    <row r="179" spans="2:3" x14ac:dyDescent="0.25">
      <c r="B179" s="2">
        <v>1.51</v>
      </c>
      <c r="C179" s="4">
        <f t="shared" si="19"/>
        <v>2.6282263937113956E-2</v>
      </c>
    </row>
    <row r="180" spans="2:3" x14ac:dyDescent="0.25">
      <c r="B180" s="2">
        <v>1.55</v>
      </c>
      <c r="C180" s="4">
        <f t="shared" si="19"/>
        <v>4.0851708381558355E-2</v>
      </c>
    </row>
    <row r="181" spans="2:3" x14ac:dyDescent="0.25">
      <c r="B181" s="2">
        <v>1.53</v>
      </c>
      <c r="C181" s="4">
        <f t="shared" si="19"/>
        <v>3.3166986159336151E-2</v>
      </c>
    </row>
    <row r="182" spans="2:3" x14ac:dyDescent="0.25">
      <c r="B182" s="2">
        <v>1.38</v>
      </c>
      <c r="C182" s="4">
        <f t="shared" si="19"/>
        <v>1.0315694926696975E-3</v>
      </c>
    </row>
    <row r="183" spans="2:3" x14ac:dyDescent="0.25">
      <c r="B183" s="2">
        <v>1.43</v>
      </c>
      <c r="C183" s="4">
        <f t="shared" si="19"/>
        <v>6.7433750482251741E-3</v>
      </c>
    </row>
    <row r="184" spans="2:3" x14ac:dyDescent="0.25">
      <c r="B184" s="2">
        <v>1.2</v>
      </c>
      <c r="C184" s="4">
        <f t="shared" si="19"/>
        <v>2.186906949266999E-2</v>
      </c>
    </row>
    <row r="185" spans="2:3" x14ac:dyDescent="0.25">
      <c r="B185" s="2">
        <v>1.23</v>
      </c>
      <c r="C185" s="4">
        <f t="shared" si="19"/>
        <v>1.3896152826003269E-2</v>
      </c>
    </row>
    <row r="186" spans="2:3" x14ac:dyDescent="0.25">
      <c r="B186" s="2">
        <v>1.1599999999999999</v>
      </c>
      <c r="C186" s="4">
        <f t="shared" si="19"/>
        <v>3.5299625048225626E-2</v>
      </c>
    </row>
    <row r="187" spans="2:3" x14ac:dyDescent="0.25">
      <c r="B187" s="2">
        <v>1.45</v>
      </c>
      <c r="C187" s="4">
        <f t="shared" si="19"/>
        <v>1.0428097270447367E-2</v>
      </c>
    </row>
    <row r="188" spans="2:3" x14ac:dyDescent="0.25">
      <c r="B188" s="2">
        <v>1.34</v>
      </c>
      <c r="C188" s="4">
        <f t="shared" si="19"/>
        <v>6.2125048225319319E-5</v>
      </c>
    </row>
    <row r="189" spans="2:3" x14ac:dyDescent="0.25">
      <c r="B189" s="2">
        <v>1.36</v>
      </c>
      <c r="C189" s="4">
        <f t="shared" si="19"/>
        <v>1.4684727044751489E-4</v>
      </c>
    </row>
    <row r="190" spans="2:3" x14ac:dyDescent="0.25">
      <c r="B190" s="2">
        <v>1.32</v>
      </c>
      <c r="C190" s="4">
        <f t="shared" si="19"/>
        <v>7.7740282600312512E-4</v>
      </c>
    </row>
    <row r="191" spans="2:3" x14ac:dyDescent="0.25">
      <c r="B191" s="2">
        <v>1.29</v>
      </c>
      <c r="C191" s="4">
        <f t="shared" si="19"/>
        <v>3.3503194926698364E-3</v>
      </c>
    </row>
    <row r="192" spans="2:3" x14ac:dyDescent="0.25">
      <c r="B192" s="2">
        <v>1.41</v>
      </c>
      <c r="C192" s="4">
        <f t="shared" si="19"/>
        <v>3.8586528260029823E-3</v>
      </c>
    </row>
    <row r="193" spans="2:3" x14ac:dyDescent="0.25">
      <c r="B193" s="2">
        <v>1.32</v>
      </c>
      <c r="C193" s="4">
        <f t="shared" si="19"/>
        <v>7.7740282600312512E-4</v>
      </c>
    </row>
    <row r="194" spans="2:3" x14ac:dyDescent="0.25">
      <c r="B194" s="2">
        <v>1.22</v>
      </c>
      <c r="C194" s="4">
        <f t="shared" si="19"/>
        <v>1.6353791714892176E-2</v>
      </c>
    </row>
    <row r="195" spans="2:3" x14ac:dyDescent="0.25">
      <c r="B195" s="2">
        <v>1.31</v>
      </c>
      <c r="C195" s="4">
        <f t="shared" ref="C195:C258" si="20">(B195-media)^2</f>
        <v>1.4350417148920286E-3</v>
      </c>
    </row>
    <row r="196" spans="2:3" x14ac:dyDescent="0.25">
      <c r="B196" s="2">
        <v>1.07</v>
      </c>
      <c r="C196" s="4">
        <f t="shared" si="20"/>
        <v>7.7218375048225693E-2</v>
      </c>
    </row>
    <row r="197" spans="2:3" x14ac:dyDescent="0.25">
      <c r="B197" s="2">
        <v>1.26</v>
      </c>
      <c r="C197" s="4">
        <f t="shared" si="20"/>
        <v>7.7232361593365514E-3</v>
      </c>
    </row>
    <row r="198" spans="2:3" x14ac:dyDescent="0.25">
      <c r="B198" s="2">
        <v>1.37</v>
      </c>
      <c r="C198" s="4">
        <f t="shared" si="20"/>
        <v>4.8920838155861325E-4</v>
      </c>
    </row>
    <row r="199" spans="2:3" x14ac:dyDescent="0.25">
      <c r="B199" s="2">
        <v>1.41</v>
      </c>
      <c r="C199" s="4">
        <f t="shared" si="20"/>
        <v>3.8586528260029823E-3</v>
      </c>
    </row>
    <row r="200" spans="2:3" x14ac:dyDescent="0.25">
      <c r="B200" s="2">
        <v>1.41</v>
      </c>
      <c r="C200" s="4">
        <f t="shared" si="20"/>
        <v>3.8586528260029823E-3</v>
      </c>
    </row>
    <row r="201" spans="2:3" x14ac:dyDescent="0.25">
      <c r="B201" s="2">
        <v>1.4</v>
      </c>
      <c r="C201" s="4">
        <f t="shared" si="20"/>
        <v>2.716291714891887E-3</v>
      </c>
    </row>
    <row r="202" spans="2:3" x14ac:dyDescent="0.25">
      <c r="B202" s="2">
        <v>1.43</v>
      </c>
      <c r="C202" s="4">
        <f t="shared" si="20"/>
        <v>6.7433750482251741E-3</v>
      </c>
    </row>
    <row r="203" spans="2:3" x14ac:dyDescent="0.25">
      <c r="B203" s="2">
        <v>1.45</v>
      </c>
      <c r="C203" s="4">
        <f t="shared" si="20"/>
        <v>1.0428097270447367E-2</v>
      </c>
    </row>
    <row r="204" spans="2:3" x14ac:dyDescent="0.25">
      <c r="B204" s="2">
        <v>1.41</v>
      </c>
      <c r="C204" s="4">
        <f t="shared" si="20"/>
        <v>3.8586528260029823E-3</v>
      </c>
    </row>
    <row r="205" spans="2:3" x14ac:dyDescent="0.25">
      <c r="B205" s="2">
        <v>1.49</v>
      </c>
      <c r="C205" s="4">
        <f t="shared" si="20"/>
        <v>2.0197541714891756E-2</v>
      </c>
    </row>
    <row r="206" spans="2:3" x14ac:dyDescent="0.25">
      <c r="B206" s="2">
        <v>1.38</v>
      </c>
      <c r="C206" s="4">
        <f t="shared" si="20"/>
        <v>1.0315694926696975E-3</v>
      </c>
    </row>
    <row r="207" spans="2:3" x14ac:dyDescent="0.25">
      <c r="B207" s="2">
        <v>1.65</v>
      </c>
      <c r="C207" s="4">
        <f t="shared" si="20"/>
        <v>9.1275319492669246E-2</v>
      </c>
    </row>
    <row r="208" spans="2:3" x14ac:dyDescent="0.25">
      <c r="B208" s="2">
        <v>1.66</v>
      </c>
      <c r="C208" s="4">
        <f t="shared" si="20"/>
        <v>9.7417680603780338E-2</v>
      </c>
    </row>
    <row r="209" spans="2:3" x14ac:dyDescent="0.25">
      <c r="B209" s="2">
        <v>1.62</v>
      </c>
      <c r="C209" s="4">
        <f t="shared" si="20"/>
        <v>7.4048236159336062E-2</v>
      </c>
    </row>
    <row r="210" spans="2:3" x14ac:dyDescent="0.25">
      <c r="B210" s="2">
        <v>1.66</v>
      </c>
      <c r="C210" s="4">
        <f t="shared" si="20"/>
        <v>9.7417680603780338E-2</v>
      </c>
    </row>
    <row r="211" spans="2:3" x14ac:dyDescent="0.25">
      <c r="B211" s="2">
        <v>1.66</v>
      </c>
      <c r="C211" s="4">
        <f t="shared" si="20"/>
        <v>9.7417680603780338E-2</v>
      </c>
    </row>
    <row r="212" spans="2:3" x14ac:dyDescent="0.25">
      <c r="B212" s="2">
        <v>1.64</v>
      </c>
      <c r="C212" s="4">
        <f t="shared" si="20"/>
        <v>8.5332958381558147E-2</v>
      </c>
    </row>
    <row r="213" spans="2:3" x14ac:dyDescent="0.25">
      <c r="B213" s="2">
        <v>1.7</v>
      </c>
      <c r="C213" s="4">
        <f t="shared" si="20"/>
        <v>0.12398712504822475</v>
      </c>
    </row>
    <row r="214" spans="2:3" x14ac:dyDescent="0.25">
      <c r="B214" s="2">
        <v>1.79</v>
      </c>
      <c r="C214" s="4">
        <f t="shared" si="20"/>
        <v>0.19546837504822467</v>
      </c>
    </row>
    <row r="215" spans="2:3" x14ac:dyDescent="0.25">
      <c r="B215" s="2">
        <v>1.78</v>
      </c>
      <c r="C215" s="4">
        <f t="shared" si="20"/>
        <v>0.18672601393711358</v>
      </c>
    </row>
    <row r="216" spans="2:3" x14ac:dyDescent="0.25">
      <c r="B216" s="2">
        <v>1.91</v>
      </c>
      <c r="C216" s="4">
        <f t="shared" si="20"/>
        <v>0.31597670838155772</v>
      </c>
    </row>
    <row r="217" spans="2:3" x14ac:dyDescent="0.25">
      <c r="B217" s="2">
        <v>1.98</v>
      </c>
      <c r="C217" s="4">
        <f t="shared" si="20"/>
        <v>0.39957323615933543</v>
      </c>
    </row>
    <row r="218" spans="2:3" x14ac:dyDescent="0.25">
      <c r="B218" s="2">
        <v>1.73</v>
      </c>
      <c r="C218" s="4">
        <f t="shared" si="20"/>
        <v>0.14601420838155804</v>
      </c>
    </row>
    <row r="219" spans="2:3" x14ac:dyDescent="0.25">
      <c r="B219" s="2">
        <v>1.74</v>
      </c>
      <c r="C219" s="4">
        <f t="shared" si="20"/>
        <v>0.15375656949266917</v>
      </c>
    </row>
    <row r="220" spans="2:3" x14ac:dyDescent="0.25">
      <c r="B220" s="2">
        <v>1.72</v>
      </c>
      <c r="C220" s="4">
        <f t="shared" si="20"/>
        <v>0.13847184727044695</v>
      </c>
    </row>
    <row r="221" spans="2:3" x14ac:dyDescent="0.25">
      <c r="B221" s="2">
        <v>1.39</v>
      </c>
      <c r="C221" s="4">
        <f t="shared" si="20"/>
        <v>1.7739306037807922E-3</v>
      </c>
    </row>
    <row r="222" spans="2:3" x14ac:dyDescent="0.25">
      <c r="B222" s="2">
        <v>1.4</v>
      </c>
      <c r="C222" s="4">
        <f t="shared" si="20"/>
        <v>2.716291714891887E-3</v>
      </c>
    </row>
    <row r="223" spans="2:3" x14ac:dyDescent="0.25">
      <c r="B223" s="2">
        <v>1.74</v>
      </c>
      <c r="C223" s="4">
        <f t="shared" si="20"/>
        <v>0.15375656949266917</v>
      </c>
    </row>
    <row r="224" spans="2:3" x14ac:dyDescent="0.25">
      <c r="B224" s="2">
        <v>1.88</v>
      </c>
      <c r="C224" s="4">
        <f t="shared" si="20"/>
        <v>0.28314962504822438</v>
      </c>
    </row>
    <row r="225" spans="2:3" x14ac:dyDescent="0.25">
      <c r="B225" s="2">
        <v>1.74</v>
      </c>
      <c r="C225" s="4">
        <f t="shared" si="20"/>
        <v>0.15375656949266917</v>
      </c>
    </row>
    <row r="226" spans="2:3" x14ac:dyDescent="0.25">
      <c r="B226" s="2">
        <v>1.6</v>
      </c>
      <c r="C226" s="4">
        <f t="shared" si="20"/>
        <v>6.3563513937113861E-2</v>
      </c>
    </row>
    <row r="227" spans="2:3" x14ac:dyDescent="0.25">
      <c r="B227" s="2">
        <v>1.73</v>
      </c>
      <c r="C227" s="4">
        <f t="shared" si="20"/>
        <v>0.14601420838155804</v>
      </c>
    </row>
    <row r="228" spans="2:3" x14ac:dyDescent="0.25">
      <c r="B228" s="2">
        <v>1.75</v>
      </c>
      <c r="C228" s="4">
        <f t="shared" si="20"/>
        <v>0.16169893060378027</v>
      </c>
    </row>
    <row r="229" spans="2:3" x14ac:dyDescent="0.25">
      <c r="B229" s="2">
        <v>1.68</v>
      </c>
      <c r="C229" s="4">
        <f t="shared" si="20"/>
        <v>0.11030240282600254</v>
      </c>
    </row>
    <row r="230" spans="2:3" x14ac:dyDescent="0.25">
      <c r="B230" s="2">
        <v>1.8</v>
      </c>
      <c r="C230" s="4">
        <f t="shared" si="20"/>
        <v>0.20441073615933578</v>
      </c>
    </row>
    <row r="231" spans="2:3" x14ac:dyDescent="0.25">
      <c r="B231" s="2">
        <v>1.34</v>
      </c>
      <c r="C231" s="4">
        <f t="shared" si="20"/>
        <v>6.2125048225319319E-5</v>
      </c>
    </row>
    <row r="232" spans="2:3" x14ac:dyDescent="0.25">
      <c r="B232" s="2">
        <v>1.37</v>
      </c>
      <c r="C232" s="4">
        <f t="shared" si="20"/>
        <v>4.8920838155861325E-4</v>
      </c>
    </row>
    <row r="233" spans="2:3" x14ac:dyDescent="0.25">
      <c r="B233" s="2">
        <v>1.35</v>
      </c>
      <c r="C233" s="4">
        <f t="shared" si="20"/>
        <v>4.4861593364169225E-6</v>
      </c>
    </row>
    <row r="234" spans="2:3" x14ac:dyDescent="0.25">
      <c r="B234" s="2">
        <v>1.56</v>
      </c>
      <c r="C234" s="4">
        <f t="shared" si="20"/>
        <v>4.4994069492669451E-2</v>
      </c>
    </row>
    <row r="235" spans="2:3" x14ac:dyDescent="0.25">
      <c r="B235" s="2">
        <v>1.6</v>
      </c>
      <c r="C235" s="4">
        <f t="shared" si="20"/>
        <v>6.3563513937113861E-2</v>
      </c>
    </row>
    <row r="236" spans="2:3" x14ac:dyDescent="0.25">
      <c r="B236" s="2">
        <v>1.52</v>
      </c>
      <c r="C236" s="4">
        <f t="shared" si="20"/>
        <v>2.9624625048225054E-2</v>
      </c>
    </row>
    <row r="237" spans="2:3" x14ac:dyDescent="0.25">
      <c r="B237" s="2">
        <v>1.4</v>
      </c>
      <c r="C237" s="4">
        <f t="shared" si="20"/>
        <v>2.716291714891887E-3</v>
      </c>
    </row>
    <row r="238" spans="2:3" x14ac:dyDescent="0.25">
      <c r="B238" s="2">
        <v>1.5</v>
      </c>
      <c r="C238" s="4">
        <f t="shared" si="20"/>
        <v>2.3139902826002857E-2</v>
      </c>
    </row>
    <row r="239" spans="2:3" x14ac:dyDescent="0.25">
      <c r="B239" s="2">
        <v>1.43</v>
      </c>
      <c r="C239" s="4">
        <f t="shared" si="20"/>
        <v>6.7433750482251741E-3</v>
      </c>
    </row>
    <row r="240" spans="2:3" x14ac:dyDescent="0.25">
      <c r="B240" s="2">
        <v>1.46</v>
      </c>
      <c r="C240" s="4">
        <f t="shared" si="20"/>
        <v>1.2570458381558465E-2</v>
      </c>
    </row>
    <row r="241" spans="2:3" x14ac:dyDescent="0.25">
      <c r="B241" s="2">
        <v>1.44</v>
      </c>
      <c r="C241" s="4">
        <f t="shared" si="20"/>
        <v>8.4857361593362705E-3</v>
      </c>
    </row>
    <row r="242" spans="2:3" x14ac:dyDescent="0.25">
      <c r="B242" s="2">
        <v>1.47</v>
      </c>
      <c r="C242" s="4">
        <f t="shared" si="20"/>
        <v>1.4912819492669562E-2</v>
      </c>
    </row>
    <row r="243" spans="2:3" x14ac:dyDescent="0.25">
      <c r="B243" s="2">
        <v>1.36</v>
      </c>
      <c r="C243" s="4">
        <f t="shared" si="20"/>
        <v>1.4684727044751489E-4</v>
      </c>
    </row>
    <row r="244" spans="2:3" x14ac:dyDescent="0.25">
      <c r="B244" s="2">
        <v>1.35</v>
      </c>
      <c r="C244" s="4">
        <f t="shared" si="20"/>
        <v>4.4861593364169225E-6</v>
      </c>
    </row>
    <row r="245" spans="2:3" x14ac:dyDescent="0.25">
      <c r="B245" s="2">
        <v>1.36</v>
      </c>
      <c r="C245" s="4">
        <f t="shared" si="20"/>
        <v>1.4684727044751489E-4</v>
      </c>
    </row>
    <row r="246" spans="2:3" x14ac:dyDescent="0.25">
      <c r="B246" s="2">
        <v>1.39</v>
      </c>
      <c r="C246" s="4">
        <f t="shared" si="20"/>
        <v>1.7739306037807922E-3</v>
      </c>
    </row>
    <row r="247" spans="2:3" x14ac:dyDescent="0.25">
      <c r="B247" s="2">
        <v>1.35</v>
      </c>
      <c r="C247" s="4">
        <f t="shared" si="20"/>
        <v>4.4861593364169225E-6</v>
      </c>
    </row>
    <row r="248" spans="2:3" x14ac:dyDescent="0.25">
      <c r="B248" s="2">
        <v>1.39</v>
      </c>
      <c r="C248" s="4">
        <f t="shared" si="20"/>
        <v>1.7739306037807922E-3</v>
      </c>
    </row>
    <row r="249" spans="2:3" x14ac:dyDescent="0.25">
      <c r="B249" s="2">
        <v>1.36</v>
      </c>
      <c r="C249" s="4">
        <f t="shared" si="20"/>
        <v>1.4684727044751489E-4</v>
      </c>
    </row>
    <row r="250" spans="2:3" x14ac:dyDescent="0.25">
      <c r="B250" s="2">
        <v>1.35</v>
      </c>
      <c r="C250" s="4">
        <f t="shared" si="20"/>
        <v>4.4861593364169225E-6</v>
      </c>
    </row>
    <row r="251" spans="2:3" x14ac:dyDescent="0.25">
      <c r="B251" s="2">
        <v>1.43</v>
      </c>
      <c r="C251" s="4">
        <f t="shared" si="20"/>
        <v>6.7433750482251741E-3</v>
      </c>
    </row>
    <row r="252" spans="2:3" x14ac:dyDescent="0.25">
      <c r="B252" s="2">
        <v>1.42</v>
      </c>
      <c r="C252" s="4">
        <f t="shared" si="20"/>
        <v>5.2010139371140782E-3</v>
      </c>
    </row>
    <row r="253" spans="2:3" x14ac:dyDescent="0.25">
      <c r="B253" s="2">
        <v>1.42</v>
      </c>
      <c r="C253" s="4">
        <f t="shared" si="20"/>
        <v>5.2010139371140782E-3</v>
      </c>
    </row>
    <row r="254" spans="2:3" x14ac:dyDescent="0.25">
      <c r="B254" s="2">
        <v>1.43</v>
      </c>
      <c r="C254" s="4">
        <f t="shared" si="20"/>
        <v>6.7433750482251741E-3</v>
      </c>
    </row>
    <row r="255" spans="2:3" x14ac:dyDescent="0.25">
      <c r="B255" s="2">
        <v>1.86</v>
      </c>
      <c r="C255" s="4">
        <f t="shared" si="20"/>
        <v>0.2622649028260024</v>
      </c>
    </row>
    <row r="256" spans="2:3" x14ac:dyDescent="0.25">
      <c r="B256" s="2">
        <v>1.7</v>
      </c>
      <c r="C256" s="4">
        <f t="shared" si="20"/>
        <v>0.12398712504822475</v>
      </c>
    </row>
    <row r="257" spans="2:3" x14ac:dyDescent="0.25">
      <c r="B257" s="2">
        <v>1.92</v>
      </c>
      <c r="C257" s="4">
        <f t="shared" si="20"/>
        <v>0.32731906949266881</v>
      </c>
    </row>
    <row r="258" spans="2:3" x14ac:dyDescent="0.25">
      <c r="B258" s="2">
        <v>1.69</v>
      </c>
      <c r="C258" s="4">
        <f t="shared" si="20"/>
        <v>0.11704476393711365</v>
      </c>
    </row>
    <row r="259" spans="2:3" x14ac:dyDescent="0.25">
      <c r="B259" s="2">
        <v>1.72</v>
      </c>
      <c r="C259" s="4">
        <f t="shared" ref="C259:C290" si="21">(B259-media)^2</f>
        <v>0.13847184727044695</v>
      </c>
    </row>
    <row r="260" spans="2:3" x14ac:dyDescent="0.25">
      <c r="B260" s="2">
        <v>1.36</v>
      </c>
      <c r="C260" s="4">
        <f t="shared" si="21"/>
        <v>1.4684727044751489E-4</v>
      </c>
    </row>
    <row r="261" spans="2:3" x14ac:dyDescent="0.25">
      <c r="B261" s="2">
        <v>1.92</v>
      </c>
      <c r="C261" s="4">
        <f t="shared" si="21"/>
        <v>0.32731906949266881</v>
      </c>
    </row>
    <row r="262" spans="2:3" x14ac:dyDescent="0.25">
      <c r="B262" s="2">
        <v>1.83</v>
      </c>
      <c r="C262" s="4">
        <f t="shared" si="21"/>
        <v>0.23243781949266909</v>
      </c>
    </row>
    <row r="263" spans="2:3" x14ac:dyDescent="0.25">
      <c r="B263" s="2">
        <v>1.75</v>
      </c>
      <c r="C263" s="4">
        <f t="shared" si="21"/>
        <v>0.16169893060378027</v>
      </c>
    </row>
    <row r="264" spans="2:3" x14ac:dyDescent="0.25">
      <c r="B264" s="2">
        <v>1.91</v>
      </c>
      <c r="C264" s="4">
        <f t="shared" si="21"/>
        <v>0.31597670838155772</v>
      </c>
    </row>
    <row r="265" spans="2:3" x14ac:dyDescent="0.25">
      <c r="B265" s="2">
        <v>1.91</v>
      </c>
      <c r="C265" s="4">
        <f t="shared" si="21"/>
        <v>0.31597670838155772</v>
      </c>
    </row>
    <row r="266" spans="2:3" x14ac:dyDescent="0.25">
      <c r="B266" s="2">
        <v>1.97</v>
      </c>
      <c r="C266" s="4">
        <f t="shared" si="21"/>
        <v>0.38703087504822431</v>
      </c>
    </row>
    <row r="267" spans="2:3" x14ac:dyDescent="0.25">
      <c r="B267" s="2">
        <v>1.45</v>
      </c>
      <c r="C267" s="4">
        <f t="shared" si="21"/>
        <v>1.0428097270447367E-2</v>
      </c>
    </row>
    <row r="268" spans="2:3" x14ac:dyDescent="0.25">
      <c r="B268" s="2">
        <v>1.58</v>
      </c>
      <c r="C268" s="4">
        <f t="shared" si="21"/>
        <v>5.3878791714891655E-2</v>
      </c>
    </row>
    <row r="269" spans="2:3" x14ac:dyDescent="0.25">
      <c r="B269" s="2">
        <v>1.38</v>
      </c>
      <c r="C269" s="4">
        <f t="shared" si="21"/>
        <v>1.0315694926696975E-3</v>
      </c>
    </row>
    <row r="270" spans="2:3" x14ac:dyDescent="0.25">
      <c r="B270" s="2">
        <v>1.58</v>
      </c>
      <c r="C270" s="4">
        <f t="shared" si="21"/>
        <v>5.3878791714891655E-2</v>
      </c>
    </row>
    <row r="271" spans="2:3" x14ac:dyDescent="0.25">
      <c r="B271" s="2">
        <v>1.41</v>
      </c>
      <c r="C271" s="4">
        <f t="shared" si="21"/>
        <v>3.8586528260029823E-3</v>
      </c>
    </row>
    <row r="272" spans="2:3" x14ac:dyDescent="0.25">
      <c r="B272" s="2">
        <v>1.57</v>
      </c>
      <c r="C272" s="4">
        <f t="shared" si="21"/>
        <v>4.9336430603780554E-2</v>
      </c>
    </row>
    <row r="273" spans="2:3" x14ac:dyDescent="0.25">
      <c r="B273" s="2">
        <v>1.48</v>
      </c>
      <c r="C273" s="4">
        <f t="shared" si="21"/>
        <v>1.7455180603780658E-2</v>
      </c>
    </row>
    <row r="274" spans="2:3" x14ac:dyDescent="0.25">
      <c r="B274" s="2">
        <v>1.36</v>
      </c>
      <c r="C274" s="4">
        <f t="shared" si="21"/>
        <v>1.4684727044751489E-4</v>
      </c>
    </row>
    <row r="275" spans="2:3" x14ac:dyDescent="0.25">
      <c r="B275" s="2">
        <v>1.67</v>
      </c>
      <c r="C275" s="4">
        <f t="shared" si="21"/>
        <v>0.10376004171489144</v>
      </c>
    </row>
    <row r="276" spans="2:3" x14ac:dyDescent="0.25">
      <c r="B276" s="2">
        <v>1.53</v>
      </c>
      <c r="C276" s="4">
        <f t="shared" si="21"/>
        <v>3.3166986159336151E-2</v>
      </c>
    </row>
    <row r="277" spans="2:3" x14ac:dyDescent="0.25">
      <c r="B277" s="2">
        <v>1.55</v>
      </c>
      <c r="C277" s="4">
        <f t="shared" si="21"/>
        <v>4.0851708381558355E-2</v>
      </c>
    </row>
    <row r="278" spans="2:3" x14ac:dyDescent="0.25">
      <c r="B278" s="2">
        <v>1.56</v>
      </c>
      <c r="C278" s="4">
        <f t="shared" si="21"/>
        <v>4.4994069492669451E-2</v>
      </c>
    </row>
    <row r="279" spans="2:3" x14ac:dyDescent="0.25">
      <c r="B279" s="2">
        <v>1.75</v>
      </c>
      <c r="C279" s="4">
        <f t="shared" si="21"/>
        <v>0.16169893060378027</v>
      </c>
    </row>
    <row r="280" spans="2:3" x14ac:dyDescent="0.25">
      <c r="B280" s="2">
        <v>1.75</v>
      </c>
      <c r="C280" s="4">
        <f t="shared" si="21"/>
        <v>0.16169893060378027</v>
      </c>
    </row>
    <row r="281" spans="2:3" x14ac:dyDescent="0.25">
      <c r="B281" s="2">
        <v>1.59</v>
      </c>
      <c r="C281" s="4">
        <f t="shared" si="21"/>
        <v>5.8621152826002762E-2</v>
      </c>
    </row>
    <row r="282" spans="2:3" x14ac:dyDescent="0.25">
      <c r="B282" s="2">
        <v>1.65</v>
      </c>
      <c r="C282" s="4">
        <f t="shared" si="21"/>
        <v>9.1275319492669246E-2</v>
      </c>
    </row>
    <row r="283" spans="2:3" x14ac:dyDescent="0.25">
      <c r="B283" s="2">
        <v>1.83</v>
      </c>
      <c r="C283" s="4">
        <f t="shared" si="21"/>
        <v>0.23243781949266909</v>
      </c>
    </row>
    <row r="284" spans="2:3" x14ac:dyDescent="0.25">
      <c r="B284" s="2">
        <v>2.0499999999999998</v>
      </c>
      <c r="C284" s="4">
        <f t="shared" si="21"/>
        <v>0.49296976393711289</v>
      </c>
    </row>
    <row r="285" spans="2:3" x14ac:dyDescent="0.25">
      <c r="B285" s="2">
        <v>1.88</v>
      </c>
      <c r="C285" s="4">
        <f t="shared" si="21"/>
        <v>0.28314962504822438</v>
      </c>
    </row>
    <row r="286" spans="2:3" x14ac:dyDescent="0.25">
      <c r="B286" s="2">
        <v>1.81</v>
      </c>
      <c r="C286" s="4">
        <f t="shared" si="21"/>
        <v>0.21355309727044688</v>
      </c>
    </row>
    <row r="287" spans="2:3" x14ac:dyDescent="0.25">
      <c r="B287" s="2">
        <v>1.91</v>
      </c>
      <c r="C287" s="4">
        <f t="shared" si="21"/>
        <v>0.31597670838155772</v>
      </c>
    </row>
    <row r="288" spans="2:3" x14ac:dyDescent="0.25">
      <c r="B288" s="2">
        <v>1.95</v>
      </c>
      <c r="C288" s="4">
        <f t="shared" si="21"/>
        <v>0.36254615282600211</v>
      </c>
    </row>
    <row r="289" spans="2:3" x14ac:dyDescent="0.25">
      <c r="B289" s="2">
        <v>1.81</v>
      </c>
      <c r="C289" s="4">
        <f t="shared" si="21"/>
        <v>0.21355309727044688</v>
      </c>
    </row>
    <row r="290" spans="2:3" x14ac:dyDescent="0.25">
      <c r="B290" s="2">
        <v>2.06</v>
      </c>
      <c r="C290" s="4">
        <f t="shared" si="21"/>
        <v>0.50711212504822434</v>
      </c>
    </row>
    <row r="291" spans="2:3" x14ac:dyDescent="0.25">
      <c r="B291" s="5" t="s">
        <v>5</v>
      </c>
      <c r="C291" s="4">
        <f>SUM(C3:C290)/(N-1)</f>
        <v>0.10208156092721647</v>
      </c>
    </row>
  </sheetData>
  <mergeCells count="27">
    <mergeCell ref="E41:Q41"/>
    <mergeCell ref="R20:S20"/>
    <mergeCell ref="N35:O35"/>
    <mergeCell ref="L22:M22"/>
    <mergeCell ref="L23:M23"/>
    <mergeCell ref="L17:M17"/>
    <mergeCell ref="L18:M18"/>
    <mergeCell ref="L19:M19"/>
    <mergeCell ref="L20:M20"/>
    <mergeCell ref="M28:Q33"/>
    <mergeCell ref="E26:Q26"/>
    <mergeCell ref="E54:J59"/>
    <mergeCell ref="L14:M14"/>
    <mergeCell ref="P18:V18"/>
    <mergeCell ref="E2:F2"/>
    <mergeCell ref="E3:F3"/>
    <mergeCell ref="I2:M2"/>
    <mergeCell ref="E8:F8"/>
    <mergeCell ref="E5:F5"/>
    <mergeCell ref="E6:F6"/>
    <mergeCell ref="I3:M3"/>
    <mergeCell ref="I4:M4"/>
    <mergeCell ref="E10:F10"/>
    <mergeCell ref="E11:F11"/>
    <mergeCell ref="P17:V17"/>
    <mergeCell ref="L15:M15"/>
    <mergeCell ref="L16:M16"/>
  </mergeCells>
  <hyperlinks>
    <hyperlink ref="I8" r:id="rId1" xr:uid="{9082FED6-3A92-4D2E-B8A3-BE4D3BBF01D0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BEEAC953858C418A16088374A4897C" ma:contentTypeVersion="2" ma:contentTypeDescription="Create a new document." ma:contentTypeScope="" ma:versionID="1a0644d54432275efe92ccaa90fa5d9c">
  <xsd:schema xmlns:xsd="http://www.w3.org/2001/XMLSchema" xmlns:xs="http://www.w3.org/2001/XMLSchema" xmlns:p="http://schemas.microsoft.com/office/2006/metadata/properties" xmlns:ns3="6513d204-e48d-4a9d-9e36-5269e9000673" targetNamespace="http://schemas.microsoft.com/office/2006/metadata/properties" ma:root="true" ma:fieldsID="16e0172b2a44e61f0138c0e3bd64923c" ns3:_="">
    <xsd:import namespace="6513d204-e48d-4a9d-9e36-5269e9000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d204-e48d-4a9d-9e36-5269e9000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7B67AB-0258-4C6C-8244-8A9CFAAA7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21320B-7522-4C1C-B3DB-B5E4804F23B1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513d204-e48d-4a9d-9e36-5269e900067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A14EBE2-8A04-4D67-BCE0-FF7A93672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d204-e48d-4a9d-9e36-5269e9000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Muestra 1 - Exponencial</vt:lpstr>
      <vt:lpstr>Muestra 2 - Normal</vt:lpstr>
      <vt:lpstr>'Muestra 1 - Exponencial'!ancho</vt:lpstr>
      <vt:lpstr>'Muestra 2 - Normal'!ancho</vt:lpstr>
      <vt:lpstr>'Muestra 2 - Normal'!desviacion</vt:lpstr>
      <vt:lpstr>'Muestra 1 - Exponencial'!lambda</vt:lpstr>
      <vt:lpstr>'Muestra 2 - Normal'!maximo</vt:lpstr>
      <vt:lpstr>'Muestra 2 - Normal'!media</vt:lpstr>
      <vt:lpstr>'Muestra 2 - Normal'!Minimo</vt:lpstr>
      <vt:lpstr>'Muestra 1 - Exponencial'!N</vt:lpstr>
      <vt:lpstr>'Muestra 2 - Normal'!N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2015-06-05T18:17:20Z</dcterms:created>
  <dcterms:modified xsi:type="dcterms:W3CDTF">2021-04-15T01:51:11Z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0x010100DCBEEAC953858C418A16088374A4897C</vt:lpwstr>
  </property>
</Properties>
</file>